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484" windowWidth="15480" windowHeight="11644" firstSheet="1" activeTab="1"/>
  </bookViews>
  <sheets>
    <sheet name="Original" sheetId="1" state="hidden" r:id="rId1"/>
    <sheet name="Prox. Switches &amp; Accessories" sheetId="2" r:id="rId2"/>
  </sheets>
  <definedNames>
    <definedName name="_xlnm.Print_Area" localSheetId="0">'Original'!$A$1:$K$279</definedName>
    <definedName name="_xlnm.Print_Area" localSheetId="1">'Prox. Switches &amp; Accessories'!$A$1:$I$16</definedName>
  </definedNames>
  <calcPr fullCalcOnLoad="1"/>
</workbook>
</file>

<file path=xl/sharedStrings.xml><?xml version="1.0" encoding="utf-8"?>
<sst xmlns="http://schemas.openxmlformats.org/spreadsheetml/2006/main" count="1724" uniqueCount="491">
  <si>
    <t>Qty</t>
  </si>
  <si>
    <t>Description</t>
  </si>
  <si>
    <t>U60Y100M</t>
  </si>
  <si>
    <t>U45Y500M</t>
  </si>
  <si>
    <t>ST50-1000/2-01-.375-A</t>
  </si>
  <si>
    <t>ST-0232EBC-EOLN-NNN</t>
  </si>
  <si>
    <t>ST-0231EBC-EOLN-NNN</t>
  </si>
  <si>
    <t>ST-0171EBA-EOLN-NNN</t>
  </si>
  <si>
    <t>SIB-SSA</t>
  </si>
  <si>
    <t>SHFC-16</t>
  </si>
  <si>
    <t>SH-FC-14</t>
  </si>
  <si>
    <t>S-FC-4</t>
  </si>
  <si>
    <t>S-FC-14</t>
  </si>
  <si>
    <t>SF-3</t>
  </si>
  <si>
    <t>SF-1</t>
  </si>
  <si>
    <t>SC-14</t>
  </si>
  <si>
    <t>SBA-3/330H</t>
  </si>
  <si>
    <t>RM210-500-3/83G6-CA18-LD</t>
  </si>
  <si>
    <t>RCM21D-P1-2048/4-1/4-5/5</t>
  </si>
  <si>
    <t>PS-3320C-E</t>
  </si>
  <si>
    <t>PS-3306D-E</t>
  </si>
  <si>
    <t>PS-3303D-E</t>
  </si>
  <si>
    <t>PMB21B-30114-02</t>
  </si>
  <si>
    <t>PM1-0205</t>
  </si>
  <si>
    <t>MST-T233-CF00</t>
  </si>
  <si>
    <t>MAC-T231-NF40</t>
  </si>
  <si>
    <t>MAC-T172-NF40</t>
  </si>
  <si>
    <t>MAC-B231-NF40</t>
  </si>
  <si>
    <t>M233-09</t>
  </si>
  <si>
    <t>M231-08</t>
  </si>
  <si>
    <t>M231-02</t>
  </si>
  <si>
    <t>M22NRFB-LNN-NS-00</t>
  </si>
  <si>
    <t>M22NRFA-LDN-NS-02</t>
  </si>
  <si>
    <t>LH2318S-P200A10 ACTUATORS</t>
  </si>
  <si>
    <t>GW0000F</t>
  </si>
  <si>
    <t>GCD-121-250</t>
  </si>
  <si>
    <t>FC-6</t>
  </si>
  <si>
    <t>FC-5</t>
  </si>
  <si>
    <t>FC1-64</t>
  </si>
  <si>
    <t>FC-11-250x250</t>
  </si>
  <si>
    <t>FC-10.250X.250</t>
  </si>
  <si>
    <t>FC-1.250X.250</t>
  </si>
  <si>
    <t>FC-1</t>
  </si>
  <si>
    <t>E9-0512-3.0-01-A-D</t>
  </si>
  <si>
    <t>E2-500-312IG</t>
  </si>
  <si>
    <t>E2-500-250-1E</t>
  </si>
  <si>
    <t>DS-3405I-EDN</t>
  </si>
  <si>
    <t>DM-224I-0</t>
  </si>
  <si>
    <t>CS-7100-010H</t>
  </si>
  <si>
    <t>CS-3442-10H</t>
  </si>
  <si>
    <t>CS-1723-010H</t>
  </si>
  <si>
    <t>CA-435 3FT</t>
  </si>
  <si>
    <t>C21-G125X</t>
  </si>
  <si>
    <t>BKS-S49-1-PU-05</t>
  </si>
  <si>
    <t>BKS-S20-6/5</t>
  </si>
  <si>
    <t>BKS-S19-3/5</t>
  </si>
  <si>
    <t>BES-516-361-BO-CS</t>
  </si>
  <si>
    <t>BES-516-324-S4-C9445</t>
  </si>
  <si>
    <t>BES-516-324-E2-N-05</t>
  </si>
  <si>
    <t>BES-516-3008-E5-C-S49</t>
  </si>
  <si>
    <t>BES-516-3008-E4-C-PU-05</t>
  </si>
  <si>
    <t>B-206-B-21</t>
  </si>
  <si>
    <t>5101-ABMCSS</t>
  </si>
  <si>
    <t>43A-106-12</t>
  </si>
  <si>
    <t>34D-9109A</t>
  </si>
  <si>
    <t>303PERH</t>
  </si>
  <si>
    <t>28DT2R-12.222E.98+R32-14</t>
  </si>
  <si>
    <t>23D-6103A</t>
  </si>
  <si>
    <t>1704-2611</t>
  </si>
  <si>
    <t>1704-2511</t>
  </si>
  <si>
    <t>167S18</t>
  </si>
  <si>
    <t>167R12</t>
  </si>
  <si>
    <t>167P36</t>
  </si>
  <si>
    <t>157D</t>
  </si>
  <si>
    <t>156B</t>
  </si>
  <si>
    <t>154B</t>
  </si>
  <si>
    <t/>
  </si>
  <si>
    <t xml:space="preserve">DC Brush motor 35 mm, Graphite Brushes, </t>
  </si>
  <si>
    <t xml:space="preserve">SLB11 - Shaft Mounted Clutches/Power-on </t>
  </si>
  <si>
    <t>P/N 118752+110387+110512</t>
  </si>
  <si>
    <t>Spec Sheet</t>
  </si>
  <si>
    <t>Savings</t>
  </si>
  <si>
    <t>Notes</t>
  </si>
  <si>
    <t>EIS NET</t>
  </si>
  <si>
    <t>ü</t>
  </si>
  <si>
    <t>41.016.016-00.00-598</t>
  </si>
  <si>
    <t>41.030.030-00.00-203</t>
  </si>
  <si>
    <t>41.040.038-00.00-139</t>
  </si>
  <si>
    <t>41.040.038-00.00-152</t>
  </si>
  <si>
    <t>44.030.000-00.19-019</t>
  </si>
  <si>
    <t>44.040.000-00.19-056</t>
  </si>
  <si>
    <t>44.040.000-00.19-058</t>
  </si>
  <si>
    <t>Maxon</t>
  </si>
  <si>
    <t>HP-HEDS-5540-A14 3409.050-050</t>
  </si>
  <si>
    <t>2516.804-12.111-000/143767</t>
  </si>
  <si>
    <t>2130.907-57.236-050/110446</t>
  </si>
  <si>
    <t>2140.934-61.116-050/110454</t>
  </si>
  <si>
    <t>2140.937-23.116-050/110458</t>
  </si>
  <si>
    <t>2130.907-57.236-050/103937</t>
  </si>
  <si>
    <t>2140.937-58.236-050/103935</t>
  </si>
  <si>
    <t>2140.934-58.236-050/103935</t>
  </si>
  <si>
    <t>Unused, no warranty</t>
  </si>
  <si>
    <t>GAM</t>
  </si>
  <si>
    <t>EKM-60</t>
  </si>
  <si>
    <t>KM-60</t>
  </si>
  <si>
    <t>DL-N34-010</t>
  </si>
  <si>
    <t>Unused, 1 yr. warranty</t>
  </si>
  <si>
    <t>API</t>
  </si>
  <si>
    <t>Servometer</t>
  </si>
  <si>
    <t>Elmo</t>
  </si>
  <si>
    <t>Renco</t>
  </si>
  <si>
    <t>Copley Controls</t>
  </si>
  <si>
    <t>Servo-Tek Products</t>
  </si>
  <si>
    <t>Acopian</t>
  </si>
  <si>
    <t>Danaher</t>
  </si>
  <si>
    <t>Jasta</t>
  </si>
  <si>
    <t>US Digital</t>
  </si>
  <si>
    <t>K&amp;D Magmotor</t>
  </si>
  <si>
    <t>Balluff</t>
  </si>
  <si>
    <t>CTC Controls</t>
  </si>
  <si>
    <t>Portescap</t>
  </si>
  <si>
    <t>Inertia Dynamics</t>
  </si>
  <si>
    <t>Hammond Mfg.</t>
  </si>
  <si>
    <t>Globe Motors</t>
  </si>
  <si>
    <t>Jonathan Mfg.</t>
  </si>
  <si>
    <t>Click Here</t>
  </si>
  <si>
    <t>1310-2311</t>
  </si>
  <si>
    <t>1109-2311</t>
  </si>
  <si>
    <t>Miniature PWM servo amplifier</t>
  </si>
  <si>
    <t>Unused,1yr. warranty</t>
  </si>
  <si>
    <t>PS-3310I-E</t>
  </si>
  <si>
    <t xml:space="preserve">The SIB-SSA is an interface board for the SBA </t>
  </si>
  <si>
    <t>BDS4A-210J-0001\404B2</t>
  </si>
  <si>
    <t>BDS4A-206J-0001\206B2 </t>
  </si>
  <si>
    <t>PSR4/5A-275</t>
  </si>
  <si>
    <t xml:space="preserve">B-404-B-B1    </t>
  </si>
  <si>
    <t>B-402-A-21 </t>
  </si>
  <si>
    <t>B-402-B-31  </t>
  </si>
  <si>
    <t>CMC</t>
  </si>
  <si>
    <t>USD LIST Price</t>
  </si>
  <si>
    <t>Nema 23 Step Motor</t>
  </si>
  <si>
    <t>Nema 17 Step Motor</t>
  </si>
  <si>
    <t>Nema 23 Brushless Motor/Encoder</t>
  </si>
  <si>
    <t>Nema 17 Brushless Motor/Encoder</t>
  </si>
  <si>
    <t>Nema 34 Step Motor</t>
  </si>
  <si>
    <t>Proximity Switch</t>
  </si>
  <si>
    <t>Brush Servo Amplifier</t>
  </si>
  <si>
    <t>Digital Brushless Servo Amplifier/Positioner</t>
  </si>
  <si>
    <t>Digital Brushless Servo Amplifier</t>
  </si>
  <si>
    <t>DC Gearmotor</t>
  </si>
  <si>
    <t>Choke, 1mH +- 15%, 10A DC, 0.038 ohms, 400V</t>
  </si>
  <si>
    <t>Choke, 1.5mH +- 15%, 5A DC, 0.07 ohms, 400V</t>
  </si>
  <si>
    <t>Choke,3mH +- 15%, 1.5A DC, 0.14 ohms, 300V</t>
  </si>
  <si>
    <t>FSB015(ZB) - Flange mounted spring, applied brake</t>
  </si>
  <si>
    <t>FB08 - Flange mounted brake with 24VDC</t>
  </si>
  <si>
    <t>Chassis Slide</t>
  </si>
  <si>
    <t>A-MAX 1.2V D16 MB CLL 1.2W SL, Brush DC Servo Motor</t>
  </si>
  <si>
    <t>A-MAX 15V D16 GB 2W SL 1SH, Brush DC Servo Motor</t>
  </si>
  <si>
    <t>A-MAX 9V D19 GB 2.5W SL 2SH, Brush DC Servo Motor</t>
  </si>
  <si>
    <t>A-MAX 9V D26 GB 6W BB 1SH, Brush DC Servo Motor</t>
  </si>
  <si>
    <t>A-MAX 36V D26 GB 6W BB 2SH, Brush DC Servo Motor</t>
  </si>
  <si>
    <t>A-MAX 15V D26 GB 11W BB 2SH, Brush DC Servo Motor</t>
  </si>
  <si>
    <t>Coupling</t>
  </si>
  <si>
    <t>500ppr Modular Encoder</t>
  </si>
  <si>
    <t>Manufacturer</t>
  </si>
  <si>
    <t>Cableset for MAC-T341-GM60</t>
  </si>
  <si>
    <t>Cableset for MAC-T172-NF40</t>
  </si>
  <si>
    <t>CA-F6-2</t>
  </si>
  <si>
    <t>CA-F14-2</t>
  </si>
  <si>
    <t>CA-F10-2</t>
  </si>
  <si>
    <t>Aux. Encoder Cable for PS-33xx (d/i)</t>
  </si>
  <si>
    <t>Analog I/O Cable for PS-33xx (d/i)</t>
  </si>
  <si>
    <t>Cable for Proximity Switch</t>
  </si>
  <si>
    <t>E2 Encoder Cable</t>
  </si>
  <si>
    <t>512ppr Modular Encoder</t>
  </si>
  <si>
    <t>Cable for M22 Step Motor</t>
  </si>
  <si>
    <t>Flexible Coupling, .1875" x .1875" bore</t>
  </si>
  <si>
    <t>Flexible Coupling, .250" x .1875" bore</t>
  </si>
  <si>
    <t>DR100RE100A40NDC</t>
  </si>
  <si>
    <t>AMC</t>
  </si>
  <si>
    <t>ZB12A8</t>
  </si>
  <si>
    <t>DMC-1730</t>
  </si>
  <si>
    <t>Galil</t>
  </si>
  <si>
    <t>ISA BUS 3-axis Motion Controller</t>
  </si>
  <si>
    <t>Digital Input Sinusoidal Brushless Servo Amplifiers</t>
  </si>
  <si>
    <t>Analog Input Trapezoidal Brushless Servo Amplifiers</t>
  </si>
  <si>
    <t>CS-3442-10</t>
  </si>
  <si>
    <t>BT-171NFB-C8NC-NNN</t>
  </si>
  <si>
    <t>BT-173EFB-C8CN-NNN</t>
  </si>
  <si>
    <t>Motor has a broken mounting flange</t>
  </si>
  <si>
    <t>BEI</t>
  </si>
  <si>
    <t>H25D-SB-1000-ABZC-7406-LED-SM18</t>
  </si>
  <si>
    <t>ST-0170EBA-EOLN-NNN</t>
  </si>
  <si>
    <t>ST-0231NRSA-NO-LNN</t>
  </si>
  <si>
    <t>DM-224I</t>
  </si>
  <si>
    <t>PS-15/75H</t>
  </si>
  <si>
    <t>Rectifier</t>
  </si>
  <si>
    <t>DMC-1740-16</t>
  </si>
  <si>
    <t>ISA BUS 4-axis Motion Controller</t>
  </si>
  <si>
    <t>AB-79100-TH</t>
  </si>
  <si>
    <t xml:space="preserve">AB-79150 </t>
  </si>
  <si>
    <t>DMC-700 Thumbwheel Module</t>
  </si>
  <si>
    <t>DMC-700 Thumbwheel Switch</t>
  </si>
  <si>
    <t>ECAM Software</t>
  </si>
  <si>
    <t>EPL-W-040-007G-[N23-E01]</t>
  </si>
  <si>
    <t>EPL-W-064-G-007-[N23-A03]-S503</t>
  </si>
  <si>
    <t>KM-20</t>
  </si>
  <si>
    <t>Applied Motion Products</t>
  </si>
  <si>
    <t>5017-009</t>
  </si>
  <si>
    <t>Intelligent Motion Systems</t>
  </si>
  <si>
    <t>M2-2215D</t>
  </si>
  <si>
    <t>IM483IE</t>
  </si>
  <si>
    <t>IM483I</t>
  </si>
  <si>
    <t>Microstepping Driver</t>
  </si>
  <si>
    <t>Lucas Schaevitz</t>
  </si>
  <si>
    <t>Linear Variable Differential Transformer</t>
  </si>
  <si>
    <t>BSA</t>
  </si>
  <si>
    <t>SM-1</t>
  </si>
  <si>
    <t>Bayside Controls</t>
  </si>
  <si>
    <t>RA115-030</t>
  </si>
  <si>
    <t>Koyo</t>
  </si>
  <si>
    <t>TRDA-VA1024VQ-7150</t>
  </si>
  <si>
    <t>Harmonic Drive Tech</t>
  </si>
  <si>
    <t>HDC-65-160-2A</t>
  </si>
  <si>
    <t>Accuride</t>
  </si>
  <si>
    <t>C2009-D12"</t>
  </si>
  <si>
    <t>1pr</t>
  </si>
  <si>
    <t>6pr</t>
  </si>
  <si>
    <t>C201-D12"</t>
  </si>
  <si>
    <t>8pr</t>
  </si>
  <si>
    <t>C201-D18"</t>
  </si>
  <si>
    <t>C201-D22"</t>
  </si>
  <si>
    <t>C201-D28"</t>
  </si>
  <si>
    <t>C201-D24"</t>
  </si>
  <si>
    <t>C204LR-D12"</t>
  </si>
  <si>
    <t>C204LR-D14"</t>
  </si>
  <si>
    <t>4pr</t>
  </si>
  <si>
    <t>C204LR-D16"</t>
  </si>
  <si>
    <t>2pr</t>
  </si>
  <si>
    <t>C204LR-D18"</t>
  </si>
  <si>
    <t>9pr</t>
  </si>
  <si>
    <t>C204LR-D20"</t>
  </si>
  <si>
    <t>11pr</t>
  </si>
  <si>
    <t>C204LR-D24"</t>
  </si>
  <si>
    <t>7pr</t>
  </si>
  <si>
    <t>C204LR-D26"</t>
  </si>
  <si>
    <t>C204LR-D28"</t>
  </si>
  <si>
    <t>5pr</t>
  </si>
  <si>
    <t>3pr</t>
  </si>
  <si>
    <t>C2907-26"-WBD</t>
  </si>
  <si>
    <t>C301-1590-14"</t>
  </si>
  <si>
    <t>C301-2590-D22"</t>
  </si>
  <si>
    <t>C301-D14"</t>
  </si>
  <si>
    <t>C301-D18"</t>
  </si>
  <si>
    <t>C301-D20"</t>
  </si>
  <si>
    <t>C301-D22"</t>
  </si>
  <si>
    <t>C301-D24"</t>
  </si>
  <si>
    <t>C305-A12"-LRD</t>
  </si>
  <si>
    <t>C305-A14"-LRD</t>
  </si>
  <si>
    <t>C305-A18"-LRD</t>
  </si>
  <si>
    <t>C305-A20"-LRD</t>
  </si>
  <si>
    <t>C305LR-D16"</t>
  </si>
  <si>
    <t>10pr</t>
  </si>
  <si>
    <t>24pr</t>
  </si>
  <si>
    <t>C305LR-D20"</t>
  </si>
  <si>
    <t>C305LR-D22"</t>
  </si>
  <si>
    <t>C305LR-D24"</t>
  </si>
  <si>
    <t>C305LR-D28"</t>
  </si>
  <si>
    <t>C307-375R</t>
  </si>
  <si>
    <t>C310-26"</t>
  </si>
  <si>
    <t>C3301-D12"</t>
  </si>
  <si>
    <t>C3301-P14"</t>
  </si>
  <si>
    <t>C3301-D20"</t>
  </si>
  <si>
    <t>C3301-D22"</t>
  </si>
  <si>
    <t>C3301-D24"</t>
  </si>
  <si>
    <t>C3307-D12"</t>
  </si>
  <si>
    <t>C3307-D14"</t>
  </si>
  <si>
    <t>C3307-D16"</t>
  </si>
  <si>
    <t>C3307-D18"</t>
  </si>
  <si>
    <t>C3307-D20"</t>
  </si>
  <si>
    <t>C3307-D26"</t>
  </si>
  <si>
    <t>C3307-D28"</t>
  </si>
  <si>
    <t>C3600-D20"</t>
  </si>
  <si>
    <t>C3601-D14"</t>
  </si>
  <si>
    <t>C3601-D18"</t>
  </si>
  <si>
    <t>C3601-D20"</t>
  </si>
  <si>
    <t>C3601-D22"</t>
  </si>
  <si>
    <t>C3601-D24"</t>
  </si>
  <si>
    <t>C3607-D12"</t>
  </si>
  <si>
    <t>C3607-D22"</t>
  </si>
  <si>
    <t>C3607-D24"</t>
  </si>
  <si>
    <t>C3640-P14"</t>
  </si>
  <si>
    <t>C3832-P12"</t>
  </si>
  <si>
    <t>C3832-P28"</t>
  </si>
  <si>
    <t>C3832-P-24"</t>
  </si>
  <si>
    <t>C3832-D10"</t>
  </si>
  <si>
    <t>C501-D16"</t>
  </si>
  <si>
    <t>C601-P24"</t>
  </si>
  <si>
    <t>C830-D14"</t>
  </si>
  <si>
    <t>C830-D18"</t>
  </si>
  <si>
    <t>C830-D16"</t>
  </si>
  <si>
    <t>C9301-D10"</t>
  </si>
  <si>
    <t>C9301-D20"</t>
  </si>
  <si>
    <t>C9301-D12"</t>
  </si>
  <si>
    <t>C9301-D22"</t>
  </si>
  <si>
    <t>C9301-D24"</t>
  </si>
  <si>
    <t>C9301-D30"</t>
  </si>
  <si>
    <t>14102D250</t>
  </si>
  <si>
    <t>12 VDC</t>
  </si>
  <si>
    <t>9233C196</t>
  </si>
  <si>
    <t>24 VDC</t>
  </si>
  <si>
    <t>9234C140</t>
  </si>
  <si>
    <t>19.1 VDC, 201838 Rev A</t>
  </si>
  <si>
    <t>9434E957 w/HP ENCODERS</t>
  </si>
  <si>
    <t>19.1 VDC, 500 CPR</t>
  </si>
  <si>
    <t>GM8712G134</t>
  </si>
  <si>
    <t>30.3 VDC, 31:1 Ratio</t>
  </si>
  <si>
    <t>GM8812F719</t>
  </si>
  <si>
    <t>12 VDC, 96:1 Ratio</t>
  </si>
  <si>
    <t>GM9121E033</t>
  </si>
  <si>
    <t>24 VDC, 127.7:1 Ratio</t>
  </si>
  <si>
    <t>GM9412J352</t>
  </si>
  <si>
    <t>24 VDC, 426:1 Ratio</t>
  </si>
  <si>
    <t>GM9413H537</t>
  </si>
  <si>
    <t>24 VDC 728:1 Ratio</t>
  </si>
  <si>
    <t>GM9413K157</t>
  </si>
  <si>
    <t>24 VDC, 38.3:1 Ratio</t>
  </si>
  <si>
    <t>Pittman</t>
  </si>
  <si>
    <t xml:space="preserve">Baldor </t>
  </si>
  <si>
    <t>BM3116</t>
  </si>
  <si>
    <t>PS142-008-017</t>
  </si>
  <si>
    <t>Bodine Electric</t>
  </si>
  <si>
    <t>34R6BFCI-W2</t>
  </si>
  <si>
    <t>Eastern Air Devices</t>
  </si>
  <si>
    <t>IA-12E-50-200</t>
  </si>
  <si>
    <t>Intelligent Actuator Inc.</t>
  </si>
  <si>
    <t>AC Gearmotor</t>
  </si>
  <si>
    <t>AC Brake Motor</t>
  </si>
  <si>
    <t>Single Axis Positioning Stage/Control</t>
  </si>
  <si>
    <t>N/A</t>
  </si>
  <si>
    <t>RE035-071-34EAB200A p/n 273754</t>
  </si>
  <si>
    <t xml:space="preserve">3528000QG000CEC-DO  </t>
  </si>
  <si>
    <t>USD Sale Price</t>
  </si>
  <si>
    <t>Cable for API M Series Motors</t>
  </si>
  <si>
    <t>Cable for API DM-224i-E</t>
  </si>
  <si>
    <t>Lintech</t>
  </si>
  <si>
    <t>Merkle Korff</t>
  </si>
  <si>
    <t>LYMM-62700-51</t>
  </si>
  <si>
    <t>CYHM-82700-51</t>
  </si>
  <si>
    <t>CYMM-82700-51</t>
  </si>
  <si>
    <t>M150-C-6-3-1-1-2-1</t>
  </si>
  <si>
    <t xml:space="preserve">LYME-63000-741 </t>
  </si>
  <si>
    <t xml:space="preserve">LYMA-62700-630 </t>
  </si>
  <si>
    <t xml:space="preserve">BDQE-5035-741 </t>
  </si>
  <si>
    <t xml:space="preserve">EYQF-33300-641 </t>
  </si>
  <si>
    <t xml:space="preserve">EYQF-63600-741 </t>
  </si>
  <si>
    <t>24VDC Micromotor</t>
  </si>
  <si>
    <t>12VDC Micromotor</t>
  </si>
  <si>
    <t>EYQE-73300-21-1</t>
  </si>
  <si>
    <t>24D4 MOTOR</t>
  </si>
  <si>
    <t>LP150-V20-D1-20-34S1</t>
  </si>
  <si>
    <t>M-B8.5-90D1-04</t>
  </si>
  <si>
    <t>Rack Mounted Chassis Slides</t>
  </si>
  <si>
    <t>Servo Amplifiers &amp; Accessories</t>
  </si>
  <si>
    <t>Servo Motors &amp; Accessories</t>
  </si>
  <si>
    <t>Step Motors &amp; Accessories</t>
  </si>
  <si>
    <t>Proximity Switches &amp; Accessories</t>
  </si>
  <si>
    <t>Stepper Drivers &amp; Accessories</t>
  </si>
  <si>
    <t>Motion Controllers &amp; Accessories</t>
  </si>
  <si>
    <t>Power Supplies &amp; Accessories</t>
  </si>
  <si>
    <t>Gearboxes</t>
  </si>
  <si>
    <t>Couplings, Brakes &amp; Accessories</t>
  </si>
  <si>
    <t>DC Micromotors</t>
  </si>
  <si>
    <t>Encoders &amp; Accessories</t>
  </si>
  <si>
    <t>Positioning Stages &amp; Actuators</t>
  </si>
  <si>
    <t>Unused, no warranty.  Gearbox has Nema 17 mounting</t>
  </si>
  <si>
    <t>AC Input, DC Output Power Supply</t>
  </si>
  <si>
    <t>Automation Controller</t>
  </si>
  <si>
    <t>Electronic Cam Setup Utility Software</t>
  </si>
  <si>
    <t>Planetary Gearbox, 8:1 Reduction</t>
  </si>
  <si>
    <t>Right Angle Gearbox, 30:1 Reuduction</t>
  </si>
  <si>
    <t>Planetary Gearbox, 7:1 Reduction</t>
  </si>
  <si>
    <t>Harmonic Gearing, 160:1 Reduction</t>
  </si>
  <si>
    <t>Used Demo Unit, no warranty</t>
  </si>
  <si>
    <t>Linear Positioner, 20" stroke</t>
  </si>
  <si>
    <t>Electric Linear Actuator</t>
  </si>
  <si>
    <t>Nema 34 DC Brush Servo Motor</t>
  </si>
  <si>
    <t>2" diameter DC Brush Servo Motor</t>
  </si>
  <si>
    <t>MIP DC Motor Controller 10 BARE BOARD</t>
  </si>
  <si>
    <t>Nema 23 Linear Actuator without leadscrew</t>
  </si>
  <si>
    <t>Microstepping Driver with DeviceNet</t>
  </si>
  <si>
    <t>Transformer, Primary 115V 60Hz, Secondary 36VAC</t>
  </si>
  <si>
    <t>Transformer, Primary 115V, 60Hz, Secondary 12VAC</t>
  </si>
  <si>
    <t>Transformer, Primary 115V, 60Hz, Secondary 18VAC</t>
  </si>
  <si>
    <t>Ball Slide</t>
  </si>
  <si>
    <t>Positioning Stage, micron resolution</t>
  </si>
  <si>
    <t>1000ppr Shaft Encoder  p/n  924-01002-1331</t>
  </si>
  <si>
    <t>1024ppr Encoder, Hollow Shaft</t>
  </si>
  <si>
    <t>2048ppr Hollow Shaft Encoder</t>
  </si>
  <si>
    <t>500ppr Hollow Shaft Encoder</t>
  </si>
  <si>
    <t>2ppr Shaft Encoder</t>
  </si>
  <si>
    <t>1000ppr Shaft Encoder</t>
  </si>
  <si>
    <t>Chassis Slide,  12" length</t>
  </si>
  <si>
    <t>Chassis Slide,  14" length</t>
  </si>
  <si>
    <t>Chassis Slide,  18" length</t>
  </si>
  <si>
    <t>432-18"</t>
  </si>
  <si>
    <t>432-26"</t>
  </si>
  <si>
    <t>Chassis Slide,  22" length</t>
  </si>
  <si>
    <t>Chassis Slide,  24" length</t>
  </si>
  <si>
    <t>Chassis Slide,  28" length</t>
  </si>
  <si>
    <t>Chassis Slide,  16" length</t>
  </si>
  <si>
    <t>Chassis Slide,  20" length</t>
  </si>
  <si>
    <t>Chassis Slide,  26" length</t>
  </si>
  <si>
    <t>Chassis Slide,  10" length</t>
  </si>
  <si>
    <t>Chassis Slide,  30" length</t>
  </si>
  <si>
    <t>201214-WC0-1-S014-M04-C058-L01-E00-B00</t>
  </si>
  <si>
    <t xml:space="preserve">Positioning Stage, 14" stroke, p/n  I-1263 </t>
  </si>
  <si>
    <t xml:space="preserve">Sinewave servo amp, 230 VAC, 6 Arms/phase output cont., electronic encoder output </t>
  </si>
  <si>
    <t xml:space="preserve">Sinewave servo amp, 230 VAC, 10 Arms/phase output cont., electronic encoder output </t>
  </si>
  <si>
    <t>Power Supply for BDS4A,  230VAC, 60 Hz input, 1 or 3 phase,  75 Arms/phase input</t>
  </si>
  <si>
    <t>HP-HEDS-5500-A01,  Hollow Shaft Encoder</t>
  </si>
  <si>
    <t>HP-HEDL-5560-B02,  Hollow Shaft Encoder</t>
  </si>
  <si>
    <t>HP-HEDS-5500-A12,  Hollow Shaft Encoder</t>
  </si>
  <si>
    <t>HP-HEDM-5500-B13,  Hollow Shaft Encoder</t>
  </si>
  <si>
    <t>Powertran</t>
  </si>
  <si>
    <t>EF69261</t>
  </si>
  <si>
    <t>EM-1500</t>
  </si>
  <si>
    <t>Transformer, 1.5KW, Primary 120VAC H1-H2, Secondary 110VAC x1-x2</t>
  </si>
  <si>
    <t>Transformer, 1.5KW,Primary 120VAC H1-H2, Secondary 53VAC x1-x2</t>
  </si>
  <si>
    <t>BLuDC4-Si</t>
  </si>
  <si>
    <t>Analog Input Trapezoidal Brushless Servo Amplifier/Positioner</t>
  </si>
  <si>
    <t>CGI, Inc.</t>
  </si>
  <si>
    <t>34SI-003</t>
  </si>
  <si>
    <t xml:space="preserve">Nema 34 frame,  3:1 Reduction, Spur Gearbox </t>
  </si>
  <si>
    <t>Used Demo Unit, no warranty, Unit has .375" dia. Shaft</t>
  </si>
  <si>
    <t>1-2 Weeks</t>
  </si>
  <si>
    <r>
      <t>118889 (EC32) +  166156 (GP32A</t>
    </r>
    <r>
      <rPr>
        <sz val="12"/>
        <color indexed="18"/>
        <rFont val="Arial"/>
        <family val="2"/>
      </rPr>
      <t>)</t>
    </r>
  </si>
  <si>
    <r>
      <t xml:space="preserve">Elastomer Coupling </t>
    </r>
    <r>
      <rPr>
        <sz val="12"/>
        <color indexed="12"/>
        <rFont val="Arial"/>
        <family val="2"/>
      </rPr>
      <t>Bore: Min = 0.625" Max = 29mm</t>
    </r>
  </si>
  <si>
    <r>
      <t xml:space="preserve">Elastomer Coupling </t>
    </r>
    <r>
      <rPr>
        <sz val="12"/>
        <color indexed="12"/>
        <rFont val="Arial"/>
        <family val="2"/>
      </rPr>
      <t>Bore: Min = 0.875" Max = 29mm</t>
    </r>
  </si>
  <si>
    <r>
      <t xml:space="preserve">Bellows Coupling </t>
    </r>
    <r>
      <rPr>
        <sz val="12"/>
        <color indexed="12"/>
        <rFont val="Arial"/>
        <family val="2"/>
      </rPr>
      <t>Bore: .787" &amp; 1.125"</t>
    </r>
  </si>
  <si>
    <r>
      <t xml:space="preserve">Bellows Coupling </t>
    </r>
    <r>
      <rPr>
        <sz val="12"/>
        <color indexed="12"/>
        <rFont val="Arial"/>
        <family val="2"/>
      </rPr>
      <t>Bore: Min = 34&amp;23mm Max = 34mm</t>
    </r>
  </si>
  <si>
    <t xml:space="preserve">Brushless servomotor w/resolver &amp; bayonet connector w/o plug, rear shaft extension, shaft seal </t>
  </si>
  <si>
    <t xml:space="preserve">Brushless servomotor w/resolver &amp; bayonet connector w/plug, rear shaft extension, shaft seal </t>
  </si>
  <si>
    <t>Hypoid Right Angle Servo Gearbox, Nema 34 output face w/ 0.625" shaft.  Mount to any motor                                                                                      with shaft dia. &lt;=19mm shaft dia.  Nom output torque=40 Nm, max output torque=60 Nm</t>
  </si>
  <si>
    <t>On Hand @ EIS</t>
  </si>
  <si>
    <t>Partnumber</t>
  </si>
  <si>
    <t>CYMC-42700-640</t>
  </si>
  <si>
    <t>CYMC-42700-661</t>
  </si>
  <si>
    <t>CYMC-43000-721</t>
  </si>
  <si>
    <t>CYMC-43000-740</t>
  </si>
  <si>
    <t>CYMC-43000-741</t>
  </si>
  <si>
    <t>CYMC-43000-751</t>
  </si>
  <si>
    <t>CYMC-82500-640</t>
  </si>
  <si>
    <t>CYMC-82500-641</t>
  </si>
  <si>
    <t>CYMC-82500-651</t>
  </si>
  <si>
    <t>CYMC-82700-740</t>
  </si>
  <si>
    <t>CYMC-82700-751</t>
  </si>
  <si>
    <t>EYQF-63600-740</t>
  </si>
  <si>
    <t>EYQF-63600-730</t>
  </si>
  <si>
    <t>EYQF-63600-741</t>
  </si>
  <si>
    <t>EYQF-63600-751</t>
  </si>
  <si>
    <t>EYQF-63600-760</t>
  </si>
  <si>
    <t>EYQF-63600-761</t>
  </si>
  <si>
    <t>EYQF-63600-750</t>
  </si>
  <si>
    <t>12VDC Micromotor.  10pc minimum order applies to this model</t>
  </si>
  <si>
    <t>24VDC Micromotor.  10pc minimum order applies to this model</t>
  </si>
  <si>
    <t xml:space="preserve">Brushless servomotor w/resolver &amp; screw thread connector w/plug, rear shaft extension, shaft seal </t>
  </si>
  <si>
    <t>M061220</t>
  </si>
  <si>
    <t>110124 + 110456   (A-max 22mm EB 5W SL 1S +  2938.804-100.0-000)</t>
  </si>
  <si>
    <t>UNUSED, NO WARRANTY</t>
  </si>
  <si>
    <t>QTY</t>
  </si>
  <si>
    <t>ON HAND @ EIS</t>
  </si>
  <si>
    <t>MANUFACTURER</t>
  </si>
  <si>
    <t>PART NUMBER</t>
  </si>
  <si>
    <t>DESCRIPTION</t>
  </si>
  <si>
    <t>USD SALE PRICE</t>
  </si>
  <si>
    <t>USE LIST PRICE</t>
  </si>
  <si>
    <t>SAVINGS</t>
  </si>
  <si>
    <t>NOTES</t>
  </si>
  <si>
    <t>BALLUFF</t>
  </si>
  <si>
    <t>PROXIMITY SWITCH</t>
  </si>
  <si>
    <t>CABLE FOR PROXIMITY SWITCH</t>
  </si>
  <si>
    <t>PROXIMITY SWITCHES &amp; ACCESSORIES</t>
  </si>
  <si>
    <t>Toll Free Phone  877-737-8698</t>
  </si>
  <si>
    <t>sales@electromate.com</t>
  </si>
  <si>
    <t>In USA Contact Us To Order:</t>
  </si>
  <si>
    <t>sales@servo2go.com</t>
  </si>
  <si>
    <t>Toll Free Phone  877-378-0240</t>
  </si>
  <si>
    <t>Toll Free Fax      877-378-0249</t>
  </si>
  <si>
    <t>In Canada Contact Us To Order:</t>
  </si>
  <si>
    <t>Toll Free Fax      877-737-8699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</si>
</sst>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  <numFmt numFmtId="178" formatCode="&quot;$&quot;#,##0"/>
    <numFmt numFmtId="179" formatCode="&quot;$&quot;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2"/>
      <name val="Arial"/>
      <family val="2"/>
    </font>
    <font>
      <b/>
      <sz val="12"/>
      <color indexed="8"/>
      <name val="Wingdings"/>
      <family val="0"/>
    </font>
    <font>
      <u val="single"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b/>
      <sz val="13"/>
      <color indexed="8"/>
      <name val="Wingdings"/>
      <family val="0"/>
    </font>
    <font>
      <sz val="13"/>
      <color indexed="8"/>
      <name val="Arial"/>
      <family val="2"/>
    </font>
    <font>
      <sz val="16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7" fontId="5" fillId="0" borderId="0" xfId="0" applyNumberFormat="1" applyFont="1" applyFill="1" applyAlignment="1" applyProtection="1">
      <alignment horizontal="center"/>
      <protection/>
    </xf>
    <xf numFmtId="177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2" fontId="8" fillId="0" borderId="0" xfId="0" applyNumberFormat="1" applyFont="1" applyAlignment="1" applyProtection="1">
      <alignment horizontal="left"/>
      <protection/>
    </xf>
    <xf numFmtId="0" fontId="10" fillId="0" borderId="0" xfId="53" applyFont="1" applyAlignment="1" applyProtection="1">
      <alignment/>
      <protection/>
    </xf>
    <xf numFmtId="177" fontId="8" fillId="0" borderId="0" xfId="0" applyNumberFormat="1" applyFont="1" applyAlignment="1" applyProtection="1">
      <alignment horizontal="right"/>
      <protection/>
    </xf>
    <xf numFmtId="177" fontId="8" fillId="33" borderId="0" xfId="0" applyNumberFormat="1" applyFont="1" applyFill="1" applyAlignment="1" applyProtection="1">
      <alignment/>
      <protection/>
    </xf>
    <xf numFmtId="177" fontId="8" fillId="0" borderId="0" xfId="0" applyNumberFormat="1" applyFont="1" applyFill="1" applyAlignment="1" applyProtection="1">
      <alignment/>
      <protection/>
    </xf>
    <xf numFmtId="9" fontId="8" fillId="33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 shrinkToFi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177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1" fontId="8" fillId="0" borderId="0" xfId="0" applyNumberFormat="1" applyFont="1" applyAlignment="1" applyProtection="1">
      <alignment horizontal="left"/>
      <protection/>
    </xf>
    <xf numFmtId="2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2" fontId="8" fillId="0" borderId="0" xfId="0" applyNumberFormat="1" applyFont="1" applyFill="1" applyAlignment="1" applyProtection="1">
      <alignment horizontal="left"/>
      <protection/>
    </xf>
    <xf numFmtId="177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10" fillId="0" borderId="0" xfId="53" applyFont="1" applyFill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2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wrapText="1"/>
      <protection/>
    </xf>
    <xf numFmtId="0" fontId="10" fillId="0" borderId="0" xfId="53" applyFont="1" applyAlignment="1" applyProtection="1">
      <alignment vertical="center"/>
      <protection/>
    </xf>
    <xf numFmtId="8" fontId="8" fillId="0" borderId="0" xfId="0" applyNumberFormat="1" applyFont="1" applyAlignment="1" applyProtection="1">
      <alignment horizontal="right" vertical="center"/>
      <protection/>
    </xf>
    <xf numFmtId="177" fontId="8" fillId="33" borderId="0" xfId="0" applyNumberFormat="1" applyFont="1" applyFill="1" applyAlignment="1" applyProtection="1">
      <alignment vertical="center"/>
      <protection/>
    </xf>
    <xf numFmtId="177" fontId="8" fillId="0" borderId="0" xfId="0" applyNumberFormat="1" applyFont="1" applyFill="1" applyAlignment="1" applyProtection="1">
      <alignment vertical="center"/>
      <protection/>
    </xf>
    <xf numFmtId="8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8" fontId="8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1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center"/>
      <protection/>
    </xf>
    <xf numFmtId="177" fontId="14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177" fontId="16" fillId="0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177" fontId="16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177" fontId="16" fillId="0" borderId="0" xfId="0" applyNumberFormat="1" applyFont="1" applyAlignment="1" applyProtection="1">
      <alignment/>
      <protection/>
    </xf>
    <xf numFmtId="11" fontId="16" fillId="0" borderId="0" xfId="0" applyNumberFormat="1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9" fontId="16" fillId="0" borderId="0" xfId="0" applyNumberFormat="1" applyFont="1" applyFill="1" applyAlignment="1" applyProtection="1">
      <alignment/>
      <protection/>
    </xf>
    <xf numFmtId="177" fontId="16" fillId="33" borderId="0" xfId="0" applyNumberFormat="1" applyFont="1" applyFill="1" applyAlignment="1" applyProtection="1">
      <alignment/>
      <protection/>
    </xf>
    <xf numFmtId="9" fontId="16" fillId="33" borderId="0" xfId="0" applyNumberFormat="1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pm.maxonmotor.com/files/catalog/2005/pdf/05_102_e.pdf" TargetMode="External" /><Relationship Id="rId2" Type="http://schemas.openxmlformats.org/officeDocument/2006/relationships/hyperlink" Target="http://www.maxonmotorusa.com/files/catalog/2004/pdf/04_103_e.pdf" TargetMode="External" /><Relationship Id="rId3" Type="http://schemas.openxmlformats.org/officeDocument/2006/relationships/hyperlink" Target="http://www.mpm.maxonmotor.com/files/catalog/2005/pdf/05_107_e.pdf" TargetMode="External" /><Relationship Id="rId4" Type="http://schemas.openxmlformats.org/officeDocument/2006/relationships/hyperlink" Target="http://www.mpm.maxonmotor.com/files/catalog/2005/pdf/05_117_e.pdf" TargetMode="External" /><Relationship Id="rId5" Type="http://schemas.openxmlformats.org/officeDocument/2006/relationships/hyperlink" Target="http://www.mpm.maxonmotor.com/files/catalog/2005/pdf/05_118_e.pdf" TargetMode="External" /><Relationship Id="rId6" Type="http://schemas.openxmlformats.org/officeDocument/2006/relationships/hyperlink" Target="http://www.mpm.maxonmotor.com/files/catalog/2005/pdf/05_120_e.pdf" TargetMode="External" /><Relationship Id="rId7" Type="http://schemas.openxmlformats.org/officeDocument/2006/relationships/hyperlink" Target="http://www.maxonmotorusa.com/files/catalog/2005/pdf/05_274_e.pdf" TargetMode="External" /><Relationship Id="rId8" Type="http://schemas.openxmlformats.org/officeDocument/2006/relationships/hyperlink" Target="http://www.electromate.com/products/series.php?&amp;series_id=101445" TargetMode="External" /><Relationship Id="rId9" Type="http://schemas.openxmlformats.org/officeDocument/2006/relationships/hyperlink" Target="http://www.electromate.com/products/series.php?&amp;series_id=101452" TargetMode="External" /><Relationship Id="rId10" Type="http://schemas.openxmlformats.org/officeDocument/2006/relationships/hyperlink" Target="http://www.electromate.com/products/series.php?&amp;series_id=101452" TargetMode="External" /><Relationship Id="rId11" Type="http://schemas.openxmlformats.org/officeDocument/2006/relationships/hyperlink" Target="http://www.electromate.com/products/series.php?&amp;series_id=101443" TargetMode="External" /><Relationship Id="rId12" Type="http://schemas.openxmlformats.org/officeDocument/2006/relationships/hyperlink" Target="http://www.hammondmfg.com/167.htm" TargetMode="External" /><Relationship Id="rId13" Type="http://schemas.openxmlformats.org/officeDocument/2006/relationships/hyperlink" Target="http://www.hammondmfg.com/167.htm" TargetMode="External" /><Relationship Id="rId14" Type="http://schemas.openxmlformats.org/officeDocument/2006/relationships/hyperlink" Target="http://www.hammondmfg.com/167.htm" TargetMode="External" /><Relationship Id="rId15" Type="http://schemas.openxmlformats.org/officeDocument/2006/relationships/hyperlink" Target="http://www.hammondmfg.com/153.htm" TargetMode="External" /><Relationship Id="rId16" Type="http://schemas.openxmlformats.org/officeDocument/2006/relationships/hyperlink" Target="http://www.acopian.com/single-u-goldbox-m.html" TargetMode="External" /><Relationship Id="rId17" Type="http://schemas.openxmlformats.org/officeDocument/2006/relationships/hyperlink" Target="http://www.ctc-control.com/customer/techinfo/idxdocs5100.asp#5100" TargetMode="External" /><Relationship Id="rId18" Type="http://schemas.openxmlformats.org/officeDocument/2006/relationships/hyperlink" Target="http://www.elmomc.com/products/sba01.htm" TargetMode="External" /><Relationship Id="rId19" Type="http://schemas.openxmlformats.org/officeDocument/2006/relationships/hyperlink" Target="http://www.globe-motors.com/ss_mil.pdf" TargetMode="External" /><Relationship Id="rId20" Type="http://schemas.openxmlformats.org/officeDocument/2006/relationships/hyperlink" Target="http://www.electromate.com/products/series.php?&amp;series_id=100225" TargetMode="External" /><Relationship Id="rId21" Type="http://schemas.openxmlformats.org/officeDocument/2006/relationships/hyperlink" Target="http://www.electromate.com/products/series.php?&amp;series_id=100226" TargetMode="External" /><Relationship Id="rId22" Type="http://schemas.openxmlformats.org/officeDocument/2006/relationships/hyperlink" Target="http://www.jonathanengr.com/products/steel_slides/heavy_duty/series_432_and_433.html" TargetMode="External" /><Relationship Id="rId23" Type="http://schemas.openxmlformats.org/officeDocument/2006/relationships/hyperlink" Target="http://www.jonathanengr.com/products/steel_slides/heavy_duty/series_432_and_433.html" TargetMode="External" /><Relationship Id="rId24" Type="http://schemas.openxmlformats.org/officeDocument/2006/relationships/hyperlink" Target="http://www.copleycontrols.com/motion/downloads/pdf/412ce.pdf" TargetMode="External" /><Relationship Id="rId25" Type="http://schemas.openxmlformats.org/officeDocument/2006/relationships/hyperlink" Target="http://www.copleycontrols.com/motion/downloads/pdf/300Manual.pdf" TargetMode="External" /><Relationship Id="rId26" Type="http://schemas.openxmlformats.org/officeDocument/2006/relationships/hyperlink" Target="http://www.satcon.com/products/pdf/motors_c21.pdf" TargetMode="External" /><Relationship Id="rId27" Type="http://schemas.openxmlformats.org/officeDocument/2006/relationships/hyperlink" Target="http://www.renco.com/106022.htm" TargetMode="External" /><Relationship Id="rId28" Type="http://schemas.openxmlformats.org/officeDocument/2006/relationships/hyperlink" Target="http://www.renco.com/106029.htm" TargetMode="External" /><Relationship Id="rId29" Type="http://schemas.openxmlformats.org/officeDocument/2006/relationships/hyperlink" Target="http://www.servotek.com/st50site.html" TargetMode="External" /><Relationship Id="rId30" Type="http://schemas.openxmlformats.org/officeDocument/2006/relationships/hyperlink" Target="http://www.servotek.com/PMSERIES.HTM" TargetMode="External" /><Relationship Id="rId31" Type="http://schemas.openxmlformats.org/officeDocument/2006/relationships/hyperlink" Target="http://servometer.industrysuite.com/Assets/ExternalScripts/DownloadProductFile.asp?i=Servometer|411|PDF|8pgFlexCoup.pdf" TargetMode="External" /><Relationship Id="rId32" Type="http://schemas.openxmlformats.org/officeDocument/2006/relationships/hyperlink" Target="http://servometer.industrysuite.com/Assets/ExternalScripts/DownloadProductFile.asp?i=Servometer|411|PDF|8pgFlexCoup.pdf" TargetMode="External" /><Relationship Id="rId33" Type="http://schemas.openxmlformats.org/officeDocument/2006/relationships/hyperlink" Target="http://servometer.industrysuite.com/Assets/ExternalScripts/DownloadProductFile.asp?i=Servometer|411|PDF|8pgFlexCoup.pdf" TargetMode="External" /><Relationship Id="rId34" Type="http://schemas.openxmlformats.org/officeDocument/2006/relationships/hyperlink" Target="http://servometer.industrysuite.com/Assets/ExternalScripts/DownloadProductFile.asp?i=Servometer|411|PDF|8pgFlexCoup.pdf" TargetMode="External" /><Relationship Id="rId35" Type="http://schemas.openxmlformats.org/officeDocument/2006/relationships/hyperlink" Target="http://www.usdigital.com/products/connect/5pin-standard.shtml" TargetMode="External" /><Relationship Id="rId36" Type="http://schemas.openxmlformats.org/officeDocument/2006/relationships/hyperlink" Target="http://www.usdigital.com/products/e2/" TargetMode="External" /><Relationship Id="rId37" Type="http://schemas.openxmlformats.org/officeDocument/2006/relationships/hyperlink" Target="http://www.usdigital.com/products/e2/" TargetMode="External" /><Relationship Id="rId38" Type="http://schemas.openxmlformats.org/officeDocument/2006/relationships/hyperlink" Target="http://www.apicontrols.com/newapi/products/turbostepper_mst23.html" TargetMode="External" /><Relationship Id="rId39" Type="http://schemas.openxmlformats.org/officeDocument/2006/relationships/hyperlink" Target="http://www.apicontrols.com/newapi/products/turbostepper_mst23.html" TargetMode="External" /><Relationship Id="rId40" Type="http://schemas.openxmlformats.org/officeDocument/2006/relationships/hyperlink" Target="http://www.apicontrols.com/newapi/products/turbostepper_mst17.html" TargetMode="External" /><Relationship Id="rId41" Type="http://schemas.openxmlformats.org/officeDocument/2006/relationships/hyperlink" Target="http://www.apicontrols.com/newapi/products/m23step.html" TargetMode="External" /><Relationship Id="rId42" Type="http://schemas.openxmlformats.org/officeDocument/2006/relationships/hyperlink" Target="http://www.apicontrols.com/newapi/products/m23step.html" TargetMode="External" /><Relationship Id="rId43" Type="http://schemas.openxmlformats.org/officeDocument/2006/relationships/hyperlink" Target="http://www.apicontrols.com/newapi/products/m23step.html" TargetMode="External" /><Relationship Id="rId44" Type="http://schemas.openxmlformats.org/officeDocument/2006/relationships/hyperlink" Target="http://www.apicontrols.com/newapi/products/m23step.html" TargetMode="External" /><Relationship Id="rId45" Type="http://schemas.openxmlformats.org/officeDocument/2006/relationships/hyperlink" Target="http://www.apicontrols.com/newapi/products/stepper_dm224.html" TargetMode="External" /><Relationship Id="rId46" Type="http://schemas.openxmlformats.org/officeDocument/2006/relationships/hyperlink" Target="http://www.apicontrols.com/newapi/products/ds3400i_d.html" TargetMode="External" /><Relationship Id="rId47" Type="http://schemas.openxmlformats.org/officeDocument/2006/relationships/hyperlink" Target="http://www.apicontrols.com/newapi/products/ps3300c.html" TargetMode="External" /><Relationship Id="rId48" Type="http://schemas.openxmlformats.org/officeDocument/2006/relationships/hyperlink" Target="http://www.apicontrols.com/newapi/products/ps3300i.html" TargetMode="External" /><Relationship Id="rId49" Type="http://schemas.openxmlformats.org/officeDocument/2006/relationships/hyperlink" Target="http://www.apicontrols.com/newapi/products/ps3300d.html" TargetMode="External" /><Relationship Id="rId50" Type="http://schemas.openxmlformats.org/officeDocument/2006/relationships/hyperlink" Target="http://www.apicontrols.com/newapi/products/ps3300d.html" TargetMode="External" /><Relationship Id="rId51" Type="http://schemas.openxmlformats.org/officeDocument/2006/relationships/hyperlink" Target="http://www.balluff.com/Balluff/us/ProductsChannel/Product+Detail/en/ProductDetail.htm?ProductID=BES+516-3008-E5-C-S49&amp;ProductGroupGuid={2819EA2D-E949-4DDD-85C9-7C62D96C7594}" TargetMode="External" /><Relationship Id="rId52" Type="http://schemas.openxmlformats.org/officeDocument/2006/relationships/hyperlink" Target="http://www.balluff.com/Balluff/us/ProductsChannel/Product+Detail/en/ProductDetail.htm?ProductID=BES+516-324-E2-N-PU-05&amp;ProductGroupGuid={2819EA2D-E949-4DDD-85C9-7C62D96C7594}" TargetMode="External" /><Relationship Id="rId53" Type="http://schemas.openxmlformats.org/officeDocument/2006/relationships/hyperlink" Target="http://www.pacsci.com/products/servo_motors/pmb/index.html" TargetMode="External" /><Relationship Id="rId54" Type="http://schemas.openxmlformats.org/officeDocument/2006/relationships/hyperlink" Target="http://www.pacsci.com/products/step_motors/powermaxproducts.html" TargetMode="External" /><Relationship Id="rId55" Type="http://schemas.openxmlformats.org/officeDocument/2006/relationships/hyperlink" Target="http://www.pacsci.com/products/step_motors/powermaxproducts.html" TargetMode="External" /><Relationship Id="rId56" Type="http://schemas.openxmlformats.org/officeDocument/2006/relationships/hyperlink" Target="http://www.electromate.com/products/series.php?&amp;series_id=100586" TargetMode="External" /><Relationship Id="rId57" Type="http://schemas.openxmlformats.org/officeDocument/2006/relationships/hyperlink" Target="http://www.elmomc.com/support/manuals/MAN_SSA_UG_EN_0698.pdf" TargetMode="External" /><Relationship Id="rId58" Type="http://schemas.openxmlformats.org/officeDocument/2006/relationships/hyperlink" Target="http://www.electromate.com/products/series.php?&amp;series_id=100586" TargetMode="External" /><Relationship Id="rId59" Type="http://schemas.openxmlformats.org/officeDocument/2006/relationships/hyperlink" Target="http://www.electromate.com/products/series.php?&amp;series_id=100586" TargetMode="External" /><Relationship Id="rId60" Type="http://schemas.openxmlformats.org/officeDocument/2006/relationships/hyperlink" Target="http://www.electromate.com/products/series.php?&amp;series_id=100586" TargetMode="External" /><Relationship Id="rId61" Type="http://schemas.openxmlformats.org/officeDocument/2006/relationships/hyperlink" Target="http://www.electromate.com/products/series.php?&amp;series_id=100362" TargetMode="External" /><Relationship Id="rId62" Type="http://schemas.openxmlformats.org/officeDocument/2006/relationships/hyperlink" Target="http://www.electromate.com/db_support/downloads/APIMACTSERIES.pdf" TargetMode="External" /><Relationship Id="rId63" Type="http://schemas.openxmlformats.org/officeDocument/2006/relationships/hyperlink" Target="http://www.electromate.com/db_support/downloads/APIMACTSERIES.pdf" TargetMode="External" /><Relationship Id="rId64" Type="http://schemas.openxmlformats.org/officeDocument/2006/relationships/hyperlink" Target="http://www.electromate.com/db_support/downloads/APIMACBSERIES.pdf" TargetMode="External" /><Relationship Id="rId65" Type="http://schemas.openxmlformats.org/officeDocument/2006/relationships/hyperlink" Target="http://www.electromate.com/db_support/downloads/PSR4-5.pdf" TargetMode="External" /><Relationship Id="rId66" Type="http://schemas.openxmlformats.org/officeDocument/2006/relationships/hyperlink" Target="http://www.danahermotion.com/file_broker.php?document_id=6519" TargetMode="External" /><Relationship Id="rId67" Type="http://schemas.openxmlformats.org/officeDocument/2006/relationships/hyperlink" Target="http://www.danahermotion.com/file_broker.php?document_id=6519" TargetMode="External" /><Relationship Id="rId68" Type="http://schemas.openxmlformats.org/officeDocument/2006/relationships/hyperlink" Target="http://www.apicontrols.com/newapi/products/ps3300i.html" TargetMode="External" /><Relationship Id="rId69" Type="http://schemas.openxmlformats.org/officeDocument/2006/relationships/hyperlink" Target="http://www.apicontrols.com/newapi/products/ps3300i.html" TargetMode="External" /><Relationship Id="rId70" Type="http://schemas.openxmlformats.org/officeDocument/2006/relationships/hyperlink" Target="http://www.electromate.com/db_support/downloads/APIMACTSERIES.pdf" TargetMode="External" /><Relationship Id="rId71" Type="http://schemas.openxmlformats.org/officeDocument/2006/relationships/hyperlink" Target="http://www.electromate.com/db_support/downloads/APIMACTSERIES.pdf" TargetMode="External" /><Relationship Id="rId72" Type="http://schemas.openxmlformats.org/officeDocument/2006/relationships/hyperlink" Target="http://www.electromate.com/products/series.php?&amp;series_id=100030" TargetMode="External" /><Relationship Id="rId73" Type="http://schemas.openxmlformats.org/officeDocument/2006/relationships/hyperlink" Target="http://www.electromate.com/products/series.php?&amp;series_id=101085" TargetMode="External" /><Relationship Id="rId74" Type="http://schemas.openxmlformats.org/officeDocument/2006/relationships/hyperlink" Target="http://www.electromate.com/db_support/downloads/APIMACTSERIES.pdf" TargetMode="External" /><Relationship Id="rId75" Type="http://schemas.openxmlformats.org/officeDocument/2006/relationships/hyperlink" Target="http://www.apicontrols.com/newapi/products/turbostepper_mst23.html" TargetMode="External" /><Relationship Id="rId76" Type="http://schemas.openxmlformats.org/officeDocument/2006/relationships/hyperlink" Target="http://www.apicontrols.com/newapi/products/turbostepper_mst17.html" TargetMode="External" /><Relationship Id="rId77" Type="http://schemas.openxmlformats.org/officeDocument/2006/relationships/hyperlink" Target="http://www.apicontrols.com/newapi/products/stepper_dm224.html" TargetMode="External" /><Relationship Id="rId78" Type="http://schemas.openxmlformats.org/officeDocument/2006/relationships/hyperlink" Target="http://www.elmomc.com/support/manuals/MAN-PSSUG.pdf" TargetMode="External" /><Relationship Id="rId79" Type="http://schemas.openxmlformats.org/officeDocument/2006/relationships/hyperlink" Target="http://www.electromate.com/products/series.php?&amp;series_id=100030" TargetMode="External" /><Relationship Id="rId80" Type="http://schemas.openxmlformats.org/officeDocument/2006/relationships/hyperlink" Target="http://www.galilmc.com/support/download.html#win2k" TargetMode="External" /><Relationship Id="rId81" Type="http://schemas.openxmlformats.org/officeDocument/2006/relationships/hyperlink" Target="http://www.electromate.com/products/series.php?&amp;series_id=101438" TargetMode="External" /><Relationship Id="rId82" Type="http://schemas.openxmlformats.org/officeDocument/2006/relationships/hyperlink" Target="http://www.electromate.com/products/series.php?&amp;series_id=101438" TargetMode="External" /><Relationship Id="rId83" Type="http://schemas.openxmlformats.org/officeDocument/2006/relationships/hyperlink" Target="http://www.electromate.com/products/series.php?&amp;series_id=101445" TargetMode="External" /><Relationship Id="rId84" Type="http://schemas.openxmlformats.org/officeDocument/2006/relationships/hyperlink" Target="http://www.electromate.com/products/series.php?&amp;series_id=100454" TargetMode="External" /><Relationship Id="rId85" Type="http://schemas.openxmlformats.org/officeDocument/2006/relationships/hyperlink" Target="http://www.imshome.com/im483i_ie.html" TargetMode="External" /><Relationship Id="rId86" Type="http://schemas.openxmlformats.org/officeDocument/2006/relationships/hyperlink" Target="http://www.imshome.com/im483i_ie.html" TargetMode="External" /><Relationship Id="rId87" Type="http://schemas.openxmlformats.org/officeDocument/2006/relationships/hyperlink" Target="http://www.beiied.com/PDFs2/H25_Incremental_Encoder.pdf" TargetMode="External" /><Relationship Id="rId88" Type="http://schemas.openxmlformats.org/officeDocument/2006/relationships/hyperlink" Target="http://www.electromate.com/db_support/downloads/gca-gcd.pdf" TargetMode="External" /><Relationship Id="rId89" Type="http://schemas.openxmlformats.org/officeDocument/2006/relationships/hyperlink" Target="http://www.electromate.com/products/series.php?&amp;series_id=101165" TargetMode="External" /><Relationship Id="rId90" Type="http://schemas.openxmlformats.org/officeDocument/2006/relationships/hyperlink" Target="http://www.harmonic-drive.com/products/gear-components/hdc_metric.htm" TargetMode="External" /><Relationship Id="rId91" Type="http://schemas.openxmlformats.org/officeDocument/2006/relationships/hyperlink" Target="http://www.accuride.com/products/industrial/details.php?p=201&amp;c=lightduty_ie" TargetMode="External" /><Relationship Id="rId92" Type="http://schemas.openxmlformats.org/officeDocument/2006/relationships/hyperlink" Target="http://www.accuride.com/products/industrial/details.php?p=201&amp;c=lightduty_ie" TargetMode="External" /><Relationship Id="rId93" Type="http://schemas.openxmlformats.org/officeDocument/2006/relationships/hyperlink" Target="http://www.accuride.com/products/industrial/details.php?p=204a-lr&amp;c=mediumduty_ie" TargetMode="External" /><Relationship Id="rId94" Type="http://schemas.openxmlformats.org/officeDocument/2006/relationships/hyperlink" Target="http://www.accuride.com/products/industrial/details.php?p=301-2590&amp;c=mediumduty_ie" TargetMode="External" /><Relationship Id="rId95" Type="http://schemas.openxmlformats.org/officeDocument/2006/relationships/hyperlink" Target="http://www.accuride.com/products/industrial/details.php?p=301&amp;c=heavyduty_ie" TargetMode="External" /><Relationship Id="rId96" Type="http://schemas.openxmlformats.org/officeDocument/2006/relationships/hyperlink" Target="http://www.accuride.com/products/industrial/details.php?p=301&amp;c=heavyduty_ie" TargetMode="External" /><Relationship Id="rId97" Type="http://schemas.openxmlformats.org/officeDocument/2006/relationships/hyperlink" Target="http://www.accuride.com/products/industrial/details.php?p=305a-lr&amp;c=mediumduty_ie" TargetMode="External" /><Relationship Id="rId98" Type="http://schemas.openxmlformats.org/officeDocument/2006/relationships/hyperlink" Target="http://www.accuride.com/products/industrial/details.php?p=305a-lr&amp;c=mediumduty_ie" TargetMode="External" /><Relationship Id="rId99" Type="http://schemas.openxmlformats.org/officeDocument/2006/relationships/hyperlink" Target="http://www.accuride.com/products/industrial/details.php?p=3301&amp;c=mediumduty_ie" TargetMode="External" /><Relationship Id="rId100" Type="http://schemas.openxmlformats.org/officeDocument/2006/relationships/hyperlink" Target="http://www.accuride.com/products/industrial/details.php?p=3301&amp;c=mediumduty_ie" TargetMode="External" /><Relationship Id="rId101" Type="http://schemas.openxmlformats.org/officeDocument/2006/relationships/hyperlink" Target="http://www.accuride.com/products/industrial/details.php?p=3307&amp;c=mediumduty_ie" TargetMode="External" /><Relationship Id="rId102" Type="http://schemas.openxmlformats.org/officeDocument/2006/relationships/hyperlink" Target="http://www.accuride.com/products/industrial/details.php?p=3307&amp;c=mediumduty_ie" TargetMode="External" /><Relationship Id="rId103" Type="http://schemas.openxmlformats.org/officeDocument/2006/relationships/hyperlink" Target="http://www.accuride.com/products/industrial/details.php?p=3600&amp;c=heavyduty_ie" TargetMode="External" /><Relationship Id="rId104" Type="http://schemas.openxmlformats.org/officeDocument/2006/relationships/hyperlink" Target="http://www.accuride.com/products/industrial/details.php?p=3601&amp;c=heavyduty_ie" TargetMode="External" /><Relationship Id="rId105" Type="http://schemas.openxmlformats.org/officeDocument/2006/relationships/hyperlink" Target="http://www.accuride.com/products/industrial/details.php?p=3601&amp;c=heavyduty_ie" TargetMode="External" /><Relationship Id="rId106" Type="http://schemas.openxmlformats.org/officeDocument/2006/relationships/hyperlink" Target="http://www.accuride.com/products/industrial/details.php?p=3607&amp;c=heavyduty_ie" TargetMode="External" /><Relationship Id="rId107" Type="http://schemas.openxmlformats.org/officeDocument/2006/relationships/hyperlink" Target="http://www.accuride.com/products/industrial/details.php?p=3607&amp;c=heavyduty_ie" TargetMode="External" /><Relationship Id="rId108" Type="http://schemas.openxmlformats.org/officeDocument/2006/relationships/hyperlink" Target="http://www.accuride.com/products/industrial/details.php?p=3832&amp;c=lightduty_ie" TargetMode="External" /><Relationship Id="rId109" Type="http://schemas.openxmlformats.org/officeDocument/2006/relationships/hyperlink" Target="http://www.accuride.com/products/industrial/details.php?p=3832&amp;c=lightduty_ie" TargetMode="External" /><Relationship Id="rId110" Type="http://schemas.openxmlformats.org/officeDocument/2006/relationships/hyperlink" Target="http://www.accuride.com/products/industrial/details.php?p=9301&amp;c=heavyduty_ie" TargetMode="External" /><Relationship Id="rId111" Type="http://schemas.openxmlformats.org/officeDocument/2006/relationships/hyperlink" Target="http://www.accuride.com/products/woodworking/details.php?p=3640&amp;c=heavyduty_wa" TargetMode="External" /><Relationship Id="rId112" Type="http://schemas.openxmlformats.org/officeDocument/2006/relationships/hyperlink" Target="http://www.accuride.com/products/woodworking/details.php?p=38321&amp;c=mediumduty_wa" TargetMode="External" /><Relationship Id="rId113" Type="http://schemas.openxmlformats.org/officeDocument/2006/relationships/hyperlink" Target="http://www.bodine-electric.com/Catalog/34R-WPSAC.asp" TargetMode="External" /><Relationship Id="rId114" Type="http://schemas.openxmlformats.org/officeDocument/2006/relationships/hyperlink" Target="http://www.baysidemotion.com/web/BMGHome.nsf/fc9d97d518f2344e85256a85005a8391/df1dd442a7fd03bd85256714006f18eb?OpenDocument" TargetMode="External" /><Relationship Id="rId115" Type="http://schemas.openxmlformats.org/officeDocument/2006/relationships/hyperlink" Target="http://www.baldor.com/products/detail.asp?1=1&amp;catalog=BM3116&amp;product=AC+Motors&amp;family=Brake+Motors|vw_ACMotors_BrakeMotor&amp;winding=34WGW990&amp;rating=40C+AMB-CONT" TargetMode="External" /><Relationship Id="rId116" Type="http://schemas.openxmlformats.org/officeDocument/2006/relationships/hyperlink" Target="http://www.pittmannet.com/pdf/lcm_bulletin.pdf" TargetMode="External" /><Relationship Id="rId117" Type="http://schemas.openxmlformats.org/officeDocument/2006/relationships/hyperlink" Target="http://www.pittmannet.com/pdf/lcg_bulletin.pdf" TargetMode="External" /><Relationship Id="rId118" Type="http://schemas.openxmlformats.org/officeDocument/2006/relationships/hyperlink" Target="http://www.electromate.com/db_support/downloads/ACCURIDE2009.pdf" TargetMode="External" /><Relationship Id="rId119" Type="http://schemas.openxmlformats.org/officeDocument/2006/relationships/hyperlink" Target="http://www.electromate.com/db_support/downloads/ACCURIDE501.pdf" TargetMode="External" /><Relationship Id="rId120" Type="http://schemas.openxmlformats.org/officeDocument/2006/relationships/hyperlink" Target="http://www.electromate.com/db_support/downloads/APIMST-T233-CF00.pdf" TargetMode="External" /><Relationship Id="rId121" Type="http://schemas.openxmlformats.org/officeDocument/2006/relationships/hyperlink" Target="http://www.electromate.com/db_support/downloads/BALLUFBES-516-361-B0-C5.pdf" TargetMode="External" /><Relationship Id="rId122" Type="http://schemas.openxmlformats.org/officeDocument/2006/relationships/hyperlink" Target="http://www.electromate.com/db_support/downloads/BALLUFBKS-S20BKS-519.pdf" TargetMode="External" /><Relationship Id="rId123" Type="http://schemas.openxmlformats.org/officeDocument/2006/relationships/hyperlink" Target="http://www.electromate.com/db_support/downloads/BALLUFBKS-S20BKS-519.pdf" TargetMode="External" /><Relationship Id="rId124" Type="http://schemas.openxmlformats.org/officeDocument/2006/relationships/hyperlink" Target="http://www.electromate.com/db_support/downloads/BALLUFFBES-516-3008-E4-C-PU-05.pdf" TargetMode="External" /><Relationship Id="rId125" Type="http://schemas.openxmlformats.org/officeDocument/2006/relationships/hyperlink" Target="http://www.electromate.com/db_support/downloads/BALLUFFBES-516-324-S4-C.pdf" TargetMode="External" /><Relationship Id="rId126" Type="http://schemas.openxmlformats.org/officeDocument/2006/relationships/hyperlink" Target="http://www.electromate.com/db_support/downloads/BALLUFFBKS-549-1-PU-05.pdf" TargetMode="External" /><Relationship Id="rId127" Type="http://schemas.openxmlformats.org/officeDocument/2006/relationships/hyperlink" Target="http://www.electromate.com/db_support/downloads/APIBT171SERIES.pdf" TargetMode="External" /><Relationship Id="rId128" Type="http://schemas.openxmlformats.org/officeDocument/2006/relationships/hyperlink" Target="http://www.electromate.com/db_support/downloads/APIBT173SERIES.pdf" TargetMode="External" /><Relationship Id="rId129" Type="http://schemas.openxmlformats.org/officeDocument/2006/relationships/hyperlink" Target="http://www.electromate.com/db_support/downloads/IMSM2-2215D.pdf" TargetMode="External" /><Relationship Id="rId130" Type="http://schemas.openxmlformats.org/officeDocument/2006/relationships/hyperlink" Target="http://www.electromate.com/db_support/downloads/DANAHERGWOOOOF.pdf" TargetMode="External" /><Relationship Id="rId131" Type="http://schemas.openxmlformats.org/officeDocument/2006/relationships/hyperlink" Target="http://www.electromate.com/db_support/downloads/COPLEY660662.pdf" TargetMode="External" /><Relationship Id="rId132" Type="http://schemas.openxmlformats.org/officeDocument/2006/relationships/hyperlink" Target="http://www.electromate.com/db_support/downloads/COPLEY660662.pdf" TargetMode="External" /><Relationship Id="rId133" Type="http://schemas.openxmlformats.org/officeDocument/2006/relationships/hyperlink" Target="http://www.electromate.com/db_support/downloads/BSASM-1.pdf" TargetMode="External" /><Relationship Id="rId134" Type="http://schemas.openxmlformats.org/officeDocument/2006/relationships/hyperlink" Target="http://www.electromate.com/db_support/downloads/BAYSIDERA115.pdf" TargetMode="External" /><Relationship Id="rId135" Type="http://schemas.openxmlformats.org/officeDocument/2006/relationships/hyperlink" Target="http://www.electromate.com/db_support/downloads/ACCURIDE601.pdf" TargetMode="External" /><Relationship Id="rId136" Type="http://schemas.openxmlformats.org/officeDocument/2006/relationships/hyperlink" Target="http://www.electromate.com/db_support/downloads/ACCURIDE830.pdf" TargetMode="External" /><Relationship Id="rId137" Type="http://schemas.openxmlformats.org/officeDocument/2006/relationships/hyperlink" Target="http://www.electromate.com/db_support/downloads/IAIIA-12-50-200.pdf" TargetMode="External" /><Relationship Id="rId138" Type="http://schemas.openxmlformats.org/officeDocument/2006/relationships/hyperlink" Target="http://www.electromate.com/db_support/downloads/GALILAB-79100.pdf" TargetMode="External" /><Relationship Id="rId139" Type="http://schemas.openxmlformats.org/officeDocument/2006/relationships/hyperlink" Target="http://www.electromate.com/db_support/downloads/GALILAB-79100.pdf" TargetMode="External" /><Relationship Id="rId140" Type="http://schemas.openxmlformats.org/officeDocument/2006/relationships/hyperlink" Target="http://www.jonathanengr.com/files/pdf/310lo.pdf" TargetMode="External" /><Relationship Id="rId141" Type="http://schemas.openxmlformats.org/officeDocument/2006/relationships/hyperlink" Target="http://www.electromate.com/db_support/downloads/06_081_e.pdf" TargetMode="External" /><Relationship Id="rId142" Type="http://schemas.openxmlformats.org/officeDocument/2006/relationships/hyperlink" Target="http://www.accuride.com/products/industrial/details.php?p=201&amp;c=lightduty_ie" TargetMode="External" /><Relationship Id="rId143" Type="http://schemas.openxmlformats.org/officeDocument/2006/relationships/hyperlink" Target="http://www.accuride.com/products/industrial/details.php?p=305a-lr&amp;c=mediumduty_ie" TargetMode="External" /><Relationship Id="rId144" Type="http://schemas.openxmlformats.org/officeDocument/2006/relationships/hyperlink" Target="http://www.electromate.com/db_support/downloads/APICS-7100-010H.pdf" TargetMode="External" /><Relationship Id="rId145" Type="http://schemas.openxmlformats.org/officeDocument/2006/relationships/hyperlink" Target="http://www.chipcatalog.com/Agilent/HEDS-5500.htm" TargetMode="External" /><Relationship Id="rId146" Type="http://schemas.openxmlformats.org/officeDocument/2006/relationships/hyperlink" Target="http://www.chipcatalog.com/Agilent/HEDS-5500.htm" TargetMode="External" /><Relationship Id="rId147" Type="http://schemas.openxmlformats.org/officeDocument/2006/relationships/hyperlink" Target="http://www.chipcatalog.com/Agilent/HEDS-5500.htm" TargetMode="External" /><Relationship Id="rId148" Type="http://schemas.openxmlformats.org/officeDocument/2006/relationships/hyperlink" Target="http://www.chipcatalog.com/Agilent/HEDL-5560.htm" TargetMode="External" /><Relationship Id="rId149" Type="http://schemas.openxmlformats.org/officeDocument/2006/relationships/hyperlink" Target="http://www.chipcatalog.com/Agilent/HEDS-5540.htm" TargetMode="External" /><Relationship Id="rId150" Type="http://schemas.openxmlformats.org/officeDocument/2006/relationships/hyperlink" Target="http://www.electromate.com/db_support/downloads/MERKLE-KORFFCYHM-82700-51.pdf" TargetMode="External" /><Relationship Id="rId151" Type="http://schemas.openxmlformats.org/officeDocument/2006/relationships/hyperlink" Target="http://www.electromate.com/db_support/downloads/MERKLE-KORFFCYMM-82700-51.pdf" TargetMode="External" /><Relationship Id="rId152" Type="http://schemas.openxmlformats.org/officeDocument/2006/relationships/hyperlink" Target="http://www.baysidemotion.com/Web/ProdCenter.nsf/0d5bad4a449ecb108525695800610df9/434a23e395fab6b08525698c0058d4d4?OpenDocument" TargetMode="External" /><Relationship Id="rId153" Type="http://schemas.openxmlformats.org/officeDocument/2006/relationships/hyperlink" Target="http://www.electromate.com/products/series.php?&amp;series_id=100283" TargetMode="External" /><Relationship Id="rId154" Type="http://schemas.openxmlformats.org/officeDocument/2006/relationships/hyperlink" Target="http://www.acopian.com/single-u-goldbox-m.html" TargetMode="External" /><Relationship Id="rId155" Type="http://schemas.openxmlformats.org/officeDocument/2006/relationships/hyperlink" Target="http://www.electromate.com/products/series.php?&amp;series_id=100625" TargetMode="External" /><Relationship Id="rId156" Type="http://schemas.openxmlformats.org/officeDocument/2006/relationships/hyperlink" Target="http://www.accuride.com/products/industrial/details.php?p=3307&amp;c=mediumduty_ie" TargetMode="External" /><Relationship Id="rId157" Type="http://schemas.openxmlformats.org/officeDocument/2006/relationships/hyperlink" Target="http://www.electromate.com/db_support/downloads/MERKLE-KORFFBDQE-5035-741.pdf" TargetMode="External" /><Relationship Id="rId158" Type="http://schemas.openxmlformats.org/officeDocument/2006/relationships/hyperlink" Target="http://www.electromate.com/db_support/downloads/MERKLE-KORFFEYQF-33300-641.pdf" TargetMode="External" /><Relationship Id="rId159" Type="http://schemas.openxmlformats.org/officeDocument/2006/relationships/hyperlink" Target="http://www.electromate.com/db_support/downloads/MERKLE-KORFFLYMA-62700-630.pdf" TargetMode="External" /><Relationship Id="rId160" Type="http://schemas.openxmlformats.org/officeDocument/2006/relationships/hyperlink" Target="http://www.electromate.com/db_support/downloads/MERKLE-KORFFLYME-63000-741.pdf" TargetMode="External" /><Relationship Id="rId161" Type="http://schemas.openxmlformats.org/officeDocument/2006/relationships/hyperlink" Target="http://www.electromate.com/products/series.php?&amp;series_id=100684" TargetMode="External" /><Relationship Id="rId162" Type="http://schemas.openxmlformats.org/officeDocument/2006/relationships/hyperlink" Target="http://www.electromate.com/db_support/downloads/06_092_e.pdf" TargetMode="External" /><Relationship Id="rId163" Type="http://schemas.openxmlformats.org/officeDocument/2006/relationships/hyperlink" Target="http://www.electromate.com/db_support/downloads/06_092_e.pdf" TargetMode="External" /><Relationship Id="rId164" Type="http://schemas.openxmlformats.org/officeDocument/2006/relationships/hyperlink" Target="http://test.maxonmotor.com/docsx/Download/catalog_2006/Pdf/06_086_e.pdf" TargetMode="External" /><Relationship Id="rId165" Type="http://schemas.openxmlformats.org/officeDocument/2006/relationships/hyperlink" Target="http://test.maxonmotor.com/docsx/Download/catalog_2006/Pdf/06_090_e.pdf" TargetMode="External" /><Relationship Id="rId166" Type="http://schemas.openxmlformats.org/officeDocument/2006/relationships/hyperlink" Target="http://test.maxonmotor.com/docsx/Download/catalog_2006/Pdf/06_090_e.pdf" TargetMode="External" /><Relationship Id="rId167" Type="http://schemas.openxmlformats.org/officeDocument/2006/relationships/hyperlink" Target="http://test.maxonmotor.com/docsx/Download/catalog_2006/Pdf/06_092_e.pdf" TargetMode="External" /><Relationship Id="rId168" Type="http://schemas.openxmlformats.org/officeDocument/2006/relationships/hyperlink" Target="http://test.maxonmotor.com/docsx/Download/catalog_2006/Pdf/06_092_e.pdf" TargetMode="External" /><Relationship Id="rId169" Type="http://schemas.openxmlformats.org/officeDocument/2006/relationships/hyperlink" Target="http://www.electromate.com/products/series.php?&amp;series_id=100702" TargetMode="External" /><Relationship Id="rId170" Type="http://schemas.openxmlformats.org/officeDocument/2006/relationships/hyperlink" Target="http://www.electromate.com/db_support/downloads/MERKLE-KORFFEYQF-63600-741.pdf" TargetMode="External" /><Relationship Id="rId171" Type="http://schemas.openxmlformats.org/officeDocument/2006/relationships/hyperlink" Target="http://www.electromate.com/db_support/downloads/MERKLE-KORFFEYQE-73300-21-1.pdf" TargetMode="External" /><Relationship Id="rId172" Type="http://schemas.openxmlformats.org/officeDocument/2006/relationships/hyperlink" Target="http://www.electromate.com/db_support/downloads/APIE9-0512-3.0-01-A-D.pdf" TargetMode="External" /><Relationship Id="rId173" Type="http://schemas.openxmlformats.org/officeDocument/2006/relationships/hyperlink" Target="http://www.electromate.com/db_support/downloads/JASTA24D4.pdf" TargetMode="External" /><Relationship Id="rId174" Type="http://schemas.openxmlformats.org/officeDocument/2006/relationships/hyperlink" Target="http://www.electromate.com/db_support/downloads/JASTALP150-V120-D1-20-3451.pdf" TargetMode="External" /><Relationship Id="rId175" Type="http://schemas.openxmlformats.org/officeDocument/2006/relationships/hyperlink" Target="http://www.electromate.com/db_support/downloads/JASTAM-B8.5-90D1-04.pdf" TargetMode="External" /><Relationship Id="rId176" Type="http://schemas.openxmlformats.org/officeDocument/2006/relationships/hyperlink" Target="http://www.pittmannet.com/pdf/lcm_bulletin.pdf" TargetMode="External" /><Relationship Id="rId177" Type="http://schemas.openxmlformats.org/officeDocument/2006/relationships/hyperlink" Target="http://www.applied-motion.com/products/servo/drives/BLuDC4.php" TargetMode="External" /><Relationship Id="rId178" Type="http://schemas.openxmlformats.org/officeDocument/2006/relationships/hyperlink" Target="http://www.cgimotion.com/pdf/inline_si.pdf" TargetMode="External" /><Relationship Id="rId179" Type="http://schemas.openxmlformats.org/officeDocument/2006/relationships/hyperlink" Target="http://www.electromate.com/db_support/downloads/MERKLE-KORFFLYMM-62700-51.pdf" TargetMode="External" /><Relationship Id="rId180" Type="http://schemas.openxmlformats.org/officeDocument/2006/relationships/hyperlink" Target="http://www.electromate.com/db_support/downloads/19-20.pdf" TargetMode="External" /><Relationship Id="rId181" Type="http://schemas.openxmlformats.org/officeDocument/2006/relationships/hyperlink" Target="http://www.electromate.com/db_support/downloads/19-20.pdf" TargetMode="External" /><Relationship Id="rId182" Type="http://schemas.openxmlformats.org/officeDocument/2006/relationships/hyperlink" Target="http://www.electromate.com/db_support/downloads/25-30.pdf" TargetMode="External" /><Relationship Id="rId183" Type="http://schemas.openxmlformats.org/officeDocument/2006/relationships/hyperlink" Target="http://www.electromate.com/db_support/downloads/25-30.pdf" TargetMode="External" /><Relationship Id="rId184" Type="http://schemas.openxmlformats.org/officeDocument/2006/relationships/hyperlink" Target="http://www.electromate.com/db_support/downloads/25-30.pdf" TargetMode="External" /><Relationship Id="rId185" Type="http://schemas.openxmlformats.org/officeDocument/2006/relationships/hyperlink" Target="http://www.pittmannet.com/pdf/lcg_bulletin.pdf" TargetMode="External" /><Relationship Id="rId186" Type="http://schemas.openxmlformats.org/officeDocument/2006/relationships/hyperlink" Target="http://www.pittmannet.com/pdf/lcm_bulletin.pdf" TargetMode="External" /><Relationship Id="rId187" Type="http://schemas.openxmlformats.org/officeDocument/2006/relationships/hyperlink" Target="http://www.pittmannet.com/pdf/lcm_bulletin.pdf" TargetMode="External" /><Relationship Id="rId188" Type="http://schemas.openxmlformats.org/officeDocument/2006/relationships/hyperlink" Target="http://www.pittmannet.com/pdf/lcg_bulletin.pdf" TargetMode="External" /><Relationship Id="rId189" Type="http://schemas.openxmlformats.org/officeDocument/2006/relationships/hyperlink" Target="http://www.pittmannet.com/pdf/lcg_bulletin.pdf" TargetMode="External" /><Relationship Id="rId190" Type="http://schemas.openxmlformats.org/officeDocument/2006/relationships/hyperlink" Target="http://www.electromate.com/db_support/downloads/API34D-9109A.pdf" TargetMode="External" /><Relationship Id="rId191" Type="http://schemas.openxmlformats.org/officeDocument/2006/relationships/hyperlink" Target="http://www.apicontrols.com/newapi/products/stepper_dm224.html" TargetMode="External" /><Relationship Id="rId192" Type="http://schemas.openxmlformats.org/officeDocument/2006/relationships/hyperlink" Target="http://www.hammondmfg.com/153.htm" TargetMode="External" /><Relationship Id="rId193" Type="http://schemas.openxmlformats.org/officeDocument/2006/relationships/hyperlink" Target="http://servometer.industrysuite.com/Assets/ExternalScripts/DownloadProductFile.asp?i=Servometer|411|PDF|8pgFlexCoup.pdf" TargetMode="External" /><Relationship Id="rId194" Type="http://schemas.openxmlformats.org/officeDocument/2006/relationships/hyperlink" Target="http://servometer.industrysuite.com/Assets/ExternalScripts/DownloadProductFile.asp?i=Servometer|411|PDF|8pgFlexCoup.pdf" TargetMode="External" /><Relationship Id="rId195" Type="http://schemas.openxmlformats.org/officeDocument/2006/relationships/hyperlink" Target="http://www.electromate.com/products/series.php?&amp;series_id=100508" TargetMode="External" /><Relationship Id="rId196" Type="http://schemas.openxmlformats.org/officeDocument/2006/relationships/hyperlink" Target="http://www.electromate.com/products/series.php?&amp;series_id=100508" TargetMode="External" /><Relationship Id="rId197" Type="http://schemas.openxmlformats.org/officeDocument/2006/relationships/hyperlink" Target="http://www.accuride.com/products/industrial/details.php?p=201&amp;c=lightduty_ie" TargetMode="External" /><Relationship Id="rId198" Type="http://schemas.openxmlformats.org/officeDocument/2006/relationships/hyperlink" Target="http://www.accuride.com/products/industrial/details.php?p=301&amp;c=heavyduty_ie" TargetMode="External" /><Relationship Id="rId199" Type="http://schemas.openxmlformats.org/officeDocument/2006/relationships/hyperlink" Target="http://www.accuride.com/products/industrial/details.php?p=301&amp;c=heavyduty_ie" TargetMode="External" /><Relationship Id="rId200" Type="http://schemas.openxmlformats.org/officeDocument/2006/relationships/hyperlink" Target="http://www.accuride.com/products/industrial/details.php?p=3301&amp;c=mediumduty_ie" TargetMode="External" /><Relationship Id="rId201" Type="http://schemas.openxmlformats.org/officeDocument/2006/relationships/hyperlink" Target="http://www.accuride.com/products/industrial/details.php?p=3601&amp;c=heavyduty_ie" TargetMode="External" /><Relationship Id="rId202" Type="http://schemas.openxmlformats.org/officeDocument/2006/relationships/hyperlink" Target="http://www.accuride.com/products/industrial/details.php?p=3601&amp;c=heavyduty_ie" TargetMode="External" /><Relationship Id="rId203" Type="http://schemas.openxmlformats.org/officeDocument/2006/relationships/hyperlink" Target="http://www.accuride.com/products/woodworking/details.php?p=38321&amp;c=mediumduty_wa" TargetMode="External" /><Relationship Id="rId204" Type="http://schemas.openxmlformats.org/officeDocument/2006/relationships/hyperlink" Target="http://www.electromate.com/db_support/downloads/ACCURIDE830.pdf" TargetMode="External" /><Relationship Id="rId205" Type="http://schemas.openxmlformats.org/officeDocument/2006/relationships/hyperlink" Target="http://www.accuride.com/products/industrial/details.php?p=9301&amp;c=heavyduty_ie" TargetMode="External" /><Relationship Id="rId206" Type="http://schemas.openxmlformats.org/officeDocument/2006/relationships/hyperlink" Target="http://www.accuride.com/products/industrial/details.php?p=9301&amp;c=heavyduty_ie" TargetMode="External" /><Relationship Id="rId207" Type="http://schemas.openxmlformats.org/officeDocument/2006/relationships/hyperlink" Target="http://www.electromate.com/products/series.php?&amp;series_id=100736" TargetMode="External" /><Relationship Id="rId20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:K2"/>
    </sheetView>
  </sheetViews>
  <sheetFormatPr defaultColWidth="16.7109375" defaultRowHeight="12.75"/>
  <cols>
    <col min="1" max="1" width="5.00390625" style="54" customWidth="1"/>
    <col min="2" max="2" width="16.28125" style="54" customWidth="1"/>
    <col min="3" max="3" width="30.00390625" style="54" customWidth="1"/>
    <col min="4" max="4" width="50.7109375" style="54" customWidth="1"/>
    <col min="5" max="5" width="103.8515625" style="54" customWidth="1"/>
    <col min="6" max="6" width="14.00390625" style="8" bestFit="1" customWidth="1"/>
    <col min="7" max="7" width="12.57421875" style="56" hidden="1" customWidth="1"/>
    <col min="8" max="8" width="16.8515625" style="58" customWidth="1"/>
    <col min="9" max="9" width="19.00390625" style="58" customWidth="1"/>
    <col min="10" max="10" width="10.28125" style="59" bestFit="1" customWidth="1"/>
    <col min="11" max="11" width="57.421875" style="8" bestFit="1" customWidth="1"/>
    <col min="12" max="16384" width="16.7109375" style="8" customWidth="1"/>
  </cols>
  <sheetData>
    <row r="1" spans="1:11" s="7" customFormat="1" ht="15">
      <c r="A1" s="1" t="s">
        <v>0</v>
      </c>
      <c r="B1" s="2" t="s">
        <v>444</v>
      </c>
      <c r="C1" s="2" t="s">
        <v>164</v>
      </c>
      <c r="D1" s="2" t="s">
        <v>445</v>
      </c>
      <c r="E1" s="2" t="s">
        <v>1</v>
      </c>
      <c r="F1" s="3" t="s">
        <v>80</v>
      </c>
      <c r="G1" s="4" t="s">
        <v>83</v>
      </c>
      <c r="H1" s="5" t="s">
        <v>342</v>
      </c>
      <c r="I1" s="4" t="s">
        <v>139</v>
      </c>
      <c r="J1" s="6" t="s">
        <v>81</v>
      </c>
      <c r="K1" s="3" t="s">
        <v>82</v>
      </c>
    </row>
    <row r="2" spans="1:11" ht="22.5">
      <c r="A2" s="86" t="s">
        <v>372</v>
      </c>
      <c r="B2" s="87"/>
      <c r="C2" s="87"/>
      <c r="D2" s="87"/>
      <c r="E2" s="87"/>
      <c r="F2" s="87"/>
      <c r="G2" s="87"/>
      <c r="H2" s="87"/>
      <c r="I2" s="87"/>
      <c r="J2" s="87"/>
      <c r="K2" s="89"/>
    </row>
    <row r="3" spans="1:11" s="18" customFormat="1" ht="15">
      <c r="A3" s="9">
        <v>1</v>
      </c>
      <c r="B3" s="10" t="s">
        <v>84</v>
      </c>
      <c r="C3" s="9" t="s">
        <v>123</v>
      </c>
      <c r="D3" s="11" t="s">
        <v>63</v>
      </c>
      <c r="E3" s="12" t="s">
        <v>149</v>
      </c>
      <c r="F3" s="13" t="s">
        <v>125</v>
      </c>
      <c r="G3" s="14">
        <v>506.55</v>
      </c>
      <c r="H3" s="15">
        <f>ROUNDUP(G3/0.85,0)</f>
        <v>596</v>
      </c>
      <c r="I3" s="16">
        <v>825</v>
      </c>
      <c r="J3" s="17">
        <f aca="true" t="shared" si="0" ref="J3:J9">(1-(H3/I3))</f>
        <v>0.2775757575757576</v>
      </c>
      <c r="K3" s="18" t="s">
        <v>101</v>
      </c>
    </row>
    <row r="4" spans="1:11" s="18" customFormat="1" ht="15">
      <c r="A4" s="19">
        <v>4</v>
      </c>
      <c r="B4" s="20" t="s">
        <v>435</v>
      </c>
      <c r="C4" s="9" t="s">
        <v>92</v>
      </c>
      <c r="D4" s="21">
        <v>110052</v>
      </c>
      <c r="E4" s="22" t="s">
        <v>156</v>
      </c>
      <c r="F4" s="13" t="s">
        <v>125</v>
      </c>
      <c r="G4" s="14">
        <v>8</v>
      </c>
      <c r="H4" s="15">
        <v>15</v>
      </c>
      <c r="I4" s="16">
        <v>25</v>
      </c>
      <c r="J4" s="17">
        <f t="shared" si="0"/>
        <v>0.4</v>
      </c>
      <c r="K4" s="18" t="s">
        <v>101</v>
      </c>
    </row>
    <row r="5" spans="1:11" s="18" customFormat="1" ht="15">
      <c r="A5" s="19">
        <v>1</v>
      </c>
      <c r="B5" s="20" t="s">
        <v>435</v>
      </c>
      <c r="C5" s="9" t="s">
        <v>92</v>
      </c>
      <c r="D5" s="21">
        <v>110066</v>
      </c>
      <c r="E5" s="22" t="s">
        <v>157</v>
      </c>
      <c r="F5" s="13" t="s">
        <v>125</v>
      </c>
      <c r="G5" s="14">
        <v>10</v>
      </c>
      <c r="H5" s="15">
        <v>15</v>
      </c>
      <c r="I5" s="16">
        <v>30</v>
      </c>
      <c r="J5" s="17">
        <f t="shared" si="0"/>
        <v>0.5</v>
      </c>
      <c r="K5" s="18" t="s">
        <v>101</v>
      </c>
    </row>
    <row r="6" spans="1:11" s="18" customFormat="1" ht="15">
      <c r="A6" s="19">
        <v>3</v>
      </c>
      <c r="B6" s="20" t="s">
        <v>435</v>
      </c>
      <c r="C6" s="9" t="s">
        <v>92</v>
      </c>
      <c r="D6" s="21">
        <v>110112</v>
      </c>
      <c r="E6" s="22" t="s">
        <v>158</v>
      </c>
      <c r="F6" s="13" t="s">
        <v>125</v>
      </c>
      <c r="G6" s="14">
        <v>8</v>
      </c>
      <c r="H6" s="15">
        <v>15</v>
      </c>
      <c r="I6" s="16">
        <v>30</v>
      </c>
      <c r="J6" s="17">
        <f t="shared" si="0"/>
        <v>0.5</v>
      </c>
      <c r="K6" s="18" t="s">
        <v>101</v>
      </c>
    </row>
    <row r="7" spans="1:11" s="18" customFormat="1" ht="15">
      <c r="A7" s="19">
        <v>1</v>
      </c>
      <c r="B7" s="20" t="s">
        <v>435</v>
      </c>
      <c r="C7" s="9" t="s">
        <v>92</v>
      </c>
      <c r="D7" s="21">
        <v>110924</v>
      </c>
      <c r="E7" s="22" t="s">
        <v>159</v>
      </c>
      <c r="F7" s="13" t="s">
        <v>125</v>
      </c>
      <c r="G7" s="14">
        <v>20</v>
      </c>
      <c r="H7" s="15">
        <v>30</v>
      </c>
      <c r="I7" s="16">
        <v>60</v>
      </c>
      <c r="J7" s="17">
        <f t="shared" si="0"/>
        <v>0.5</v>
      </c>
      <c r="K7" s="18" t="s">
        <v>101</v>
      </c>
    </row>
    <row r="8" spans="1:11" s="18" customFormat="1" ht="15">
      <c r="A8" s="19">
        <v>3</v>
      </c>
      <c r="B8" s="20" t="s">
        <v>435</v>
      </c>
      <c r="C8" s="9" t="s">
        <v>92</v>
      </c>
      <c r="D8" s="21">
        <v>110955</v>
      </c>
      <c r="E8" s="22" t="s">
        <v>160</v>
      </c>
      <c r="F8" s="13" t="s">
        <v>125</v>
      </c>
      <c r="G8" s="14">
        <v>8</v>
      </c>
      <c r="H8" s="15">
        <v>15</v>
      </c>
      <c r="I8" s="16">
        <v>25</v>
      </c>
      <c r="J8" s="17">
        <f t="shared" si="0"/>
        <v>0.4</v>
      </c>
      <c r="K8" s="18" t="s">
        <v>101</v>
      </c>
    </row>
    <row r="9" spans="1:11" s="18" customFormat="1" ht="15">
      <c r="A9" s="19">
        <v>3</v>
      </c>
      <c r="B9" s="20" t="s">
        <v>435</v>
      </c>
      <c r="C9" s="9" t="s">
        <v>92</v>
      </c>
      <c r="D9" s="21">
        <v>110961</v>
      </c>
      <c r="E9" s="22" t="s">
        <v>161</v>
      </c>
      <c r="F9" s="13" t="s">
        <v>125</v>
      </c>
      <c r="G9" s="14">
        <v>24</v>
      </c>
      <c r="H9" s="15">
        <v>40</v>
      </c>
      <c r="I9" s="16">
        <v>75</v>
      </c>
      <c r="J9" s="17">
        <f t="shared" si="0"/>
        <v>0.4666666666666667</v>
      </c>
      <c r="K9" s="18" t="s">
        <v>101</v>
      </c>
    </row>
    <row r="10" spans="1:11" s="18" customFormat="1" ht="15">
      <c r="A10" s="23">
        <v>1</v>
      </c>
      <c r="B10" s="10" t="s">
        <v>84</v>
      </c>
      <c r="C10" s="9" t="s">
        <v>92</v>
      </c>
      <c r="D10" s="11">
        <v>144960</v>
      </c>
      <c r="E10" s="9" t="s">
        <v>436</v>
      </c>
      <c r="F10" s="13" t="s">
        <v>125</v>
      </c>
      <c r="G10" s="14">
        <v>294.05</v>
      </c>
      <c r="H10" s="15">
        <f>ROUNDUP(G10/0.85,0)</f>
        <v>346</v>
      </c>
      <c r="I10" s="16">
        <v>465</v>
      </c>
      <c r="J10" s="17">
        <f aca="true" t="shared" si="1" ref="J10:J25">(1-(H10/I10))</f>
        <v>0.2559139784946236</v>
      </c>
      <c r="K10" s="18" t="s">
        <v>101</v>
      </c>
    </row>
    <row r="11" spans="1:11" s="18" customFormat="1" ht="15">
      <c r="A11" s="23">
        <v>1</v>
      </c>
      <c r="B11" s="10" t="s">
        <v>84</v>
      </c>
      <c r="C11" s="9" t="s">
        <v>92</v>
      </c>
      <c r="D11" s="11">
        <v>146599</v>
      </c>
      <c r="E11" s="12" t="s">
        <v>79</v>
      </c>
      <c r="F11" s="13" t="s">
        <v>125</v>
      </c>
      <c r="G11" s="14">
        <v>350.85</v>
      </c>
      <c r="H11" s="15">
        <f>ROUNDUP(G11/0.85,0)</f>
        <v>413</v>
      </c>
      <c r="I11" s="16">
        <v>550</v>
      </c>
      <c r="J11" s="17">
        <f t="shared" si="1"/>
        <v>0.24909090909090914</v>
      </c>
      <c r="K11" s="18" t="s">
        <v>101</v>
      </c>
    </row>
    <row r="12" spans="1:11" s="18" customFormat="1" ht="15">
      <c r="A12" s="19">
        <v>2</v>
      </c>
      <c r="B12" s="20" t="s">
        <v>435</v>
      </c>
      <c r="C12" s="9" t="s">
        <v>92</v>
      </c>
      <c r="D12" s="21" t="s">
        <v>85</v>
      </c>
      <c r="E12" s="22" t="s">
        <v>94</v>
      </c>
      <c r="F12" s="13" t="s">
        <v>125</v>
      </c>
      <c r="G12" s="24">
        <v>16</v>
      </c>
      <c r="H12" s="15">
        <v>25</v>
      </c>
      <c r="I12" s="16">
        <v>50</v>
      </c>
      <c r="J12" s="17">
        <f t="shared" si="1"/>
        <v>0.5</v>
      </c>
      <c r="K12" s="18" t="s">
        <v>101</v>
      </c>
    </row>
    <row r="13" spans="1:11" s="18" customFormat="1" ht="15">
      <c r="A13" s="19">
        <v>14</v>
      </c>
      <c r="B13" s="20" t="s">
        <v>435</v>
      </c>
      <c r="C13" s="9" t="s">
        <v>92</v>
      </c>
      <c r="D13" s="21" t="s">
        <v>86</v>
      </c>
      <c r="E13" s="22" t="s">
        <v>95</v>
      </c>
      <c r="F13" s="13" t="s">
        <v>125</v>
      </c>
      <c r="G13" s="24">
        <v>22</v>
      </c>
      <c r="H13" s="15">
        <v>35</v>
      </c>
      <c r="I13" s="16">
        <v>70</v>
      </c>
      <c r="J13" s="17">
        <f t="shared" si="1"/>
        <v>0.5</v>
      </c>
      <c r="K13" s="18" t="s">
        <v>101</v>
      </c>
    </row>
    <row r="14" spans="1:11" s="18" customFormat="1" ht="15">
      <c r="A14" s="19">
        <v>5</v>
      </c>
      <c r="B14" s="20" t="s">
        <v>435</v>
      </c>
      <c r="C14" s="9" t="s">
        <v>92</v>
      </c>
      <c r="D14" s="21" t="s">
        <v>87</v>
      </c>
      <c r="E14" s="22" t="s">
        <v>96</v>
      </c>
      <c r="F14" s="13" t="s">
        <v>125</v>
      </c>
      <c r="G14" s="24">
        <v>23</v>
      </c>
      <c r="H14" s="15">
        <v>35</v>
      </c>
      <c r="I14" s="16">
        <v>70</v>
      </c>
      <c r="J14" s="17">
        <f t="shared" si="1"/>
        <v>0.5</v>
      </c>
      <c r="K14" s="18" t="s">
        <v>101</v>
      </c>
    </row>
    <row r="15" spans="1:11" s="18" customFormat="1" ht="15">
      <c r="A15" s="19">
        <v>1</v>
      </c>
      <c r="B15" s="20" t="s">
        <v>435</v>
      </c>
      <c r="C15" s="9" t="s">
        <v>92</v>
      </c>
      <c r="D15" s="21" t="s">
        <v>88</v>
      </c>
      <c r="E15" s="22" t="s">
        <v>97</v>
      </c>
      <c r="F15" s="13" t="s">
        <v>125</v>
      </c>
      <c r="G15" s="24">
        <v>24</v>
      </c>
      <c r="H15" s="15">
        <v>40</v>
      </c>
      <c r="I15" s="16">
        <v>75</v>
      </c>
      <c r="J15" s="17">
        <f t="shared" si="1"/>
        <v>0.4666666666666667</v>
      </c>
      <c r="K15" s="18" t="s">
        <v>101</v>
      </c>
    </row>
    <row r="16" spans="1:11" s="18" customFormat="1" ht="15">
      <c r="A16" s="19">
        <v>2</v>
      </c>
      <c r="B16" s="20" t="s">
        <v>435</v>
      </c>
      <c r="C16" s="9" t="s">
        <v>92</v>
      </c>
      <c r="D16" s="21" t="s">
        <v>89</v>
      </c>
      <c r="E16" s="22" t="s">
        <v>98</v>
      </c>
      <c r="F16" s="13" t="s">
        <v>125</v>
      </c>
      <c r="G16" s="24">
        <v>29</v>
      </c>
      <c r="H16" s="15">
        <v>45</v>
      </c>
      <c r="I16" s="16">
        <v>90</v>
      </c>
      <c r="J16" s="17">
        <f t="shared" si="1"/>
        <v>0.5</v>
      </c>
      <c r="K16" s="18" t="s">
        <v>101</v>
      </c>
    </row>
    <row r="17" spans="1:11" s="18" customFormat="1" ht="15">
      <c r="A17" s="19">
        <v>1</v>
      </c>
      <c r="B17" s="20" t="s">
        <v>435</v>
      </c>
      <c r="C17" s="9" t="s">
        <v>92</v>
      </c>
      <c r="D17" s="21" t="s">
        <v>90</v>
      </c>
      <c r="E17" s="22" t="s">
        <v>99</v>
      </c>
      <c r="F17" s="13" t="s">
        <v>125</v>
      </c>
      <c r="G17" s="24">
        <v>33</v>
      </c>
      <c r="H17" s="15">
        <v>50</v>
      </c>
      <c r="I17" s="16">
        <v>100</v>
      </c>
      <c r="J17" s="17">
        <f t="shared" si="1"/>
        <v>0.5</v>
      </c>
      <c r="K17" s="18" t="s">
        <v>101</v>
      </c>
    </row>
    <row r="18" spans="1:11" s="18" customFormat="1" ht="15">
      <c r="A18" s="25">
        <v>1</v>
      </c>
      <c r="B18" s="20" t="s">
        <v>435</v>
      </c>
      <c r="C18" s="9" t="s">
        <v>92</v>
      </c>
      <c r="D18" s="21" t="s">
        <v>91</v>
      </c>
      <c r="E18" s="22" t="s">
        <v>100</v>
      </c>
      <c r="F18" s="13" t="s">
        <v>125</v>
      </c>
      <c r="G18" s="24">
        <v>28</v>
      </c>
      <c r="H18" s="15">
        <v>45</v>
      </c>
      <c r="I18" s="16">
        <v>85</v>
      </c>
      <c r="J18" s="17">
        <f t="shared" si="1"/>
        <v>0.47058823529411764</v>
      </c>
      <c r="K18" s="18" t="s">
        <v>101</v>
      </c>
    </row>
    <row r="19" spans="1:11" s="18" customFormat="1" ht="15">
      <c r="A19" s="25">
        <v>2</v>
      </c>
      <c r="B19" s="10" t="s">
        <v>84</v>
      </c>
      <c r="C19" s="9" t="s">
        <v>92</v>
      </c>
      <c r="D19" s="21" t="s">
        <v>467</v>
      </c>
      <c r="E19" s="22" t="s">
        <v>468</v>
      </c>
      <c r="F19" s="13" t="s">
        <v>125</v>
      </c>
      <c r="G19" s="24">
        <v>93</v>
      </c>
      <c r="H19" s="15">
        <v>101</v>
      </c>
      <c r="I19" s="16">
        <v>141.65</v>
      </c>
      <c r="J19" s="17">
        <f>(1-(H19/I19))</f>
        <v>0.2869749382280269</v>
      </c>
      <c r="K19" s="18" t="s">
        <v>101</v>
      </c>
    </row>
    <row r="20" spans="1:11" s="18" customFormat="1" ht="15">
      <c r="A20" s="23">
        <v>1</v>
      </c>
      <c r="B20" s="10" t="s">
        <v>84</v>
      </c>
      <c r="C20" s="9" t="s">
        <v>92</v>
      </c>
      <c r="D20" s="26" t="s">
        <v>340</v>
      </c>
      <c r="E20" s="12" t="s">
        <v>77</v>
      </c>
      <c r="F20" s="13" t="s">
        <v>125</v>
      </c>
      <c r="G20" s="14">
        <v>244</v>
      </c>
      <c r="H20" s="15">
        <f aca="true" t="shared" si="2" ref="H20:H58">ROUNDUP(G20/0.85,0)</f>
        <v>288</v>
      </c>
      <c r="I20" s="16">
        <v>388</v>
      </c>
      <c r="J20" s="17">
        <f t="shared" si="1"/>
        <v>0.25773195876288657</v>
      </c>
      <c r="K20" s="18" t="s">
        <v>101</v>
      </c>
    </row>
    <row r="21" spans="1:11" s="18" customFormat="1" ht="15">
      <c r="A21" s="19">
        <v>1</v>
      </c>
      <c r="B21" s="10" t="s">
        <v>84</v>
      </c>
      <c r="C21" s="9" t="s">
        <v>346</v>
      </c>
      <c r="D21" s="21" t="s">
        <v>353</v>
      </c>
      <c r="E21" s="22" t="s">
        <v>356</v>
      </c>
      <c r="F21" s="13" t="s">
        <v>125</v>
      </c>
      <c r="G21" s="24">
        <v>30.62</v>
      </c>
      <c r="H21" s="15">
        <f t="shared" si="2"/>
        <v>37</v>
      </c>
      <c r="I21" s="16">
        <f>G21/0.6</f>
        <v>51.03333333333334</v>
      </c>
      <c r="J21" s="17">
        <f t="shared" si="1"/>
        <v>0.2749836708033966</v>
      </c>
      <c r="K21" s="18" t="s">
        <v>101</v>
      </c>
    </row>
    <row r="22" spans="1:11" s="18" customFormat="1" ht="15">
      <c r="A22" s="19">
        <v>23</v>
      </c>
      <c r="B22" s="10" t="s">
        <v>84</v>
      </c>
      <c r="C22" s="9" t="s">
        <v>346</v>
      </c>
      <c r="D22" s="21" t="s">
        <v>348</v>
      </c>
      <c r="E22" s="22" t="s">
        <v>356</v>
      </c>
      <c r="F22" s="13" t="s">
        <v>125</v>
      </c>
      <c r="G22" s="24">
        <v>50.7</v>
      </c>
      <c r="H22" s="15">
        <f t="shared" si="2"/>
        <v>60</v>
      </c>
      <c r="I22" s="16">
        <f>G22/0.6</f>
        <v>84.50000000000001</v>
      </c>
      <c r="J22" s="17">
        <f t="shared" si="1"/>
        <v>0.289940828402367</v>
      </c>
      <c r="K22" s="18" t="s">
        <v>101</v>
      </c>
    </row>
    <row r="23" spans="1:11" s="18" customFormat="1" ht="15">
      <c r="A23" s="19">
        <v>15</v>
      </c>
      <c r="B23" s="10" t="s">
        <v>84</v>
      </c>
      <c r="C23" s="9" t="s">
        <v>346</v>
      </c>
      <c r="D23" s="21" t="s">
        <v>349</v>
      </c>
      <c r="E23" s="22" t="s">
        <v>356</v>
      </c>
      <c r="F23" s="13" t="s">
        <v>125</v>
      </c>
      <c r="G23" s="24">
        <v>50.7</v>
      </c>
      <c r="H23" s="15">
        <f t="shared" si="2"/>
        <v>60</v>
      </c>
      <c r="I23" s="16">
        <f>G23/0.6</f>
        <v>84.50000000000001</v>
      </c>
      <c r="J23" s="17">
        <f t="shared" si="1"/>
        <v>0.289940828402367</v>
      </c>
      <c r="K23" s="18" t="s">
        <v>101</v>
      </c>
    </row>
    <row r="24" spans="1:11" s="18" customFormat="1" ht="15">
      <c r="A24" s="19">
        <v>1</v>
      </c>
      <c r="B24" s="10" t="s">
        <v>84</v>
      </c>
      <c r="C24" s="9" t="s">
        <v>346</v>
      </c>
      <c r="D24" s="21" t="s">
        <v>358</v>
      </c>
      <c r="E24" s="22" t="s">
        <v>357</v>
      </c>
      <c r="F24" s="13" t="s">
        <v>125</v>
      </c>
      <c r="G24" s="24">
        <v>46.68</v>
      </c>
      <c r="H24" s="15">
        <f t="shared" si="2"/>
        <v>55</v>
      </c>
      <c r="I24" s="16">
        <v>102.69</v>
      </c>
      <c r="J24" s="17">
        <f t="shared" si="1"/>
        <v>0.4644074398675626</v>
      </c>
      <c r="K24" s="18" t="s">
        <v>101</v>
      </c>
    </row>
    <row r="25" spans="1:11" s="18" customFormat="1" ht="15">
      <c r="A25" s="19">
        <v>1</v>
      </c>
      <c r="B25" s="10" t="s">
        <v>84</v>
      </c>
      <c r="C25" s="9" t="s">
        <v>346</v>
      </c>
      <c r="D25" s="21" t="s">
        <v>354</v>
      </c>
      <c r="E25" s="22" t="s">
        <v>357</v>
      </c>
      <c r="F25" s="13" t="s">
        <v>125</v>
      </c>
      <c r="G25" s="24">
        <v>37.98</v>
      </c>
      <c r="H25" s="15">
        <f t="shared" si="2"/>
        <v>45</v>
      </c>
      <c r="I25" s="16">
        <f>G25/0.6</f>
        <v>63.3</v>
      </c>
      <c r="J25" s="17">
        <f t="shared" si="1"/>
        <v>0.2890995260663507</v>
      </c>
      <c r="K25" s="18" t="s">
        <v>101</v>
      </c>
    </row>
    <row r="26" spans="1:11" s="18" customFormat="1" ht="15">
      <c r="A26" s="19">
        <v>1</v>
      </c>
      <c r="B26" s="10" t="s">
        <v>84</v>
      </c>
      <c r="C26" s="9" t="s">
        <v>346</v>
      </c>
      <c r="D26" s="21" t="s">
        <v>355</v>
      </c>
      <c r="E26" s="22" t="s">
        <v>356</v>
      </c>
      <c r="F26" s="13" t="s">
        <v>125</v>
      </c>
      <c r="G26" s="24">
        <v>38.72</v>
      </c>
      <c r="H26" s="15">
        <f t="shared" si="2"/>
        <v>46</v>
      </c>
      <c r="I26" s="16">
        <f>G26/0.6</f>
        <v>64.53333333333333</v>
      </c>
      <c r="J26" s="17">
        <f aca="true" t="shared" si="3" ref="J26:J58">(1-(H26/I26))</f>
        <v>0.2871900826446281</v>
      </c>
      <c r="K26" s="18" t="s">
        <v>101</v>
      </c>
    </row>
    <row r="27" spans="1:11" s="18" customFormat="1" ht="15">
      <c r="A27" s="19">
        <v>2</v>
      </c>
      <c r="B27" s="10" t="s">
        <v>84</v>
      </c>
      <c r="C27" s="9" t="s">
        <v>346</v>
      </c>
      <c r="D27" s="21" t="s">
        <v>352</v>
      </c>
      <c r="E27" s="22" t="s">
        <v>357</v>
      </c>
      <c r="F27" s="13" t="s">
        <v>125</v>
      </c>
      <c r="G27" s="24">
        <v>52.1</v>
      </c>
      <c r="H27" s="15">
        <f t="shared" si="2"/>
        <v>62</v>
      </c>
      <c r="I27" s="16">
        <f>G27/0.6</f>
        <v>86.83333333333334</v>
      </c>
      <c r="J27" s="17">
        <f t="shared" si="3"/>
        <v>0.2859884836852208</v>
      </c>
      <c r="K27" s="18" t="s">
        <v>101</v>
      </c>
    </row>
    <row r="28" spans="1:11" s="18" customFormat="1" ht="15">
      <c r="A28" s="19">
        <v>2</v>
      </c>
      <c r="B28" s="10" t="s">
        <v>84</v>
      </c>
      <c r="C28" s="9" t="s">
        <v>346</v>
      </c>
      <c r="D28" s="21" t="s">
        <v>351</v>
      </c>
      <c r="E28" s="22" t="s">
        <v>356</v>
      </c>
      <c r="F28" s="13" t="s">
        <v>125</v>
      </c>
      <c r="G28" s="24">
        <v>72.23</v>
      </c>
      <c r="H28" s="15">
        <f t="shared" si="2"/>
        <v>85</v>
      </c>
      <c r="I28" s="16">
        <f>G28/0.6</f>
        <v>120.38333333333334</v>
      </c>
      <c r="J28" s="17">
        <f t="shared" si="3"/>
        <v>0.29392219299460065</v>
      </c>
      <c r="K28" s="18" t="s">
        <v>101</v>
      </c>
    </row>
    <row r="29" spans="1:11" s="18" customFormat="1" ht="15">
      <c r="A29" s="19">
        <v>44</v>
      </c>
      <c r="B29" s="10" t="s">
        <v>84</v>
      </c>
      <c r="C29" s="9" t="s">
        <v>346</v>
      </c>
      <c r="D29" s="21" t="s">
        <v>347</v>
      </c>
      <c r="E29" s="22" t="s">
        <v>357</v>
      </c>
      <c r="F29" s="13" t="s">
        <v>125</v>
      </c>
      <c r="G29" s="24">
        <v>28.67</v>
      </c>
      <c r="H29" s="15">
        <f t="shared" si="2"/>
        <v>34</v>
      </c>
      <c r="I29" s="16">
        <f>G29/0.6</f>
        <v>47.78333333333334</v>
      </c>
      <c r="J29" s="17">
        <f aca="true" t="shared" si="4" ref="J29:J38">(1-(H29/I29))</f>
        <v>0.2884548308336241</v>
      </c>
      <c r="K29" s="18" t="s">
        <v>101</v>
      </c>
    </row>
    <row r="30" spans="1:11" s="18" customFormat="1" ht="15">
      <c r="A30" s="19">
        <v>50</v>
      </c>
      <c r="B30" s="20" t="s">
        <v>435</v>
      </c>
      <c r="C30" s="9" t="s">
        <v>346</v>
      </c>
      <c r="D30" s="21" t="s">
        <v>446</v>
      </c>
      <c r="E30" s="22" t="s">
        <v>464</v>
      </c>
      <c r="F30" s="13" t="s">
        <v>125</v>
      </c>
      <c r="G30" s="24">
        <v>11.87</v>
      </c>
      <c r="H30" s="15">
        <f>ROUNDUP(G30/0.5,0)</f>
        <v>24</v>
      </c>
      <c r="I30" s="16">
        <v>48.48</v>
      </c>
      <c r="J30" s="17">
        <f t="shared" si="4"/>
        <v>0.504950495049505</v>
      </c>
      <c r="K30" s="18" t="s">
        <v>101</v>
      </c>
    </row>
    <row r="31" spans="1:11" s="18" customFormat="1" ht="15">
      <c r="A31" s="19">
        <v>28</v>
      </c>
      <c r="B31" s="20" t="s">
        <v>435</v>
      </c>
      <c r="C31" s="9" t="s">
        <v>346</v>
      </c>
      <c r="D31" s="21" t="s">
        <v>447</v>
      </c>
      <c r="E31" s="22" t="s">
        <v>464</v>
      </c>
      <c r="F31" s="13" t="s">
        <v>125</v>
      </c>
      <c r="G31" s="24">
        <v>16.99</v>
      </c>
      <c r="H31" s="15">
        <f aca="true" t="shared" si="5" ref="H31:H47">ROUNDUP(G31/0.5,0)</f>
        <v>34</v>
      </c>
      <c r="I31" s="16">
        <v>67.94</v>
      </c>
      <c r="J31" s="17">
        <f t="shared" si="4"/>
        <v>0.4995584339122755</v>
      </c>
      <c r="K31" s="18" t="s">
        <v>101</v>
      </c>
    </row>
    <row r="32" spans="1:11" s="18" customFormat="1" ht="15">
      <c r="A32" s="19">
        <v>6</v>
      </c>
      <c r="B32" s="20" t="s">
        <v>435</v>
      </c>
      <c r="C32" s="9" t="s">
        <v>346</v>
      </c>
      <c r="D32" s="21" t="s">
        <v>448</v>
      </c>
      <c r="E32" s="22" t="s">
        <v>464</v>
      </c>
      <c r="F32" s="13" t="s">
        <v>125</v>
      </c>
      <c r="G32" s="24">
        <v>14.61</v>
      </c>
      <c r="H32" s="15">
        <f t="shared" si="5"/>
        <v>30</v>
      </c>
      <c r="I32" s="16">
        <v>60.43</v>
      </c>
      <c r="J32" s="17">
        <f t="shared" si="4"/>
        <v>0.5035578355121628</v>
      </c>
      <c r="K32" s="18" t="s">
        <v>101</v>
      </c>
    </row>
    <row r="33" spans="1:11" s="18" customFormat="1" ht="15">
      <c r="A33" s="19">
        <v>51</v>
      </c>
      <c r="B33" s="20" t="s">
        <v>435</v>
      </c>
      <c r="C33" s="9" t="s">
        <v>346</v>
      </c>
      <c r="D33" s="21" t="s">
        <v>449</v>
      </c>
      <c r="E33" s="22" t="s">
        <v>465</v>
      </c>
      <c r="F33" s="13" t="s">
        <v>125</v>
      </c>
      <c r="G33" s="24">
        <v>11.87</v>
      </c>
      <c r="H33" s="15">
        <f t="shared" si="5"/>
        <v>24</v>
      </c>
      <c r="I33" s="16">
        <v>49.48</v>
      </c>
      <c r="J33" s="17">
        <f t="shared" si="4"/>
        <v>0.5149555375909458</v>
      </c>
      <c r="K33" s="18" t="s">
        <v>101</v>
      </c>
    </row>
    <row r="34" spans="1:11" s="18" customFormat="1" ht="15">
      <c r="A34" s="19">
        <v>77</v>
      </c>
      <c r="B34" s="20" t="s">
        <v>435</v>
      </c>
      <c r="C34" s="9" t="s">
        <v>346</v>
      </c>
      <c r="D34" s="21" t="s">
        <v>450</v>
      </c>
      <c r="E34" s="22" t="s">
        <v>465</v>
      </c>
      <c r="F34" s="13" t="s">
        <v>125</v>
      </c>
      <c r="G34" s="24">
        <v>14.36</v>
      </c>
      <c r="H34" s="15">
        <f t="shared" si="5"/>
        <v>29</v>
      </c>
      <c r="I34" s="16">
        <v>57.42</v>
      </c>
      <c r="J34" s="17">
        <f t="shared" si="4"/>
        <v>0.4949494949494949</v>
      </c>
      <c r="K34" s="18" t="s">
        <v>101</v>
      </c>
    </row>
    <row r="35" spans="1:11" s="18" customFormat="1" ht="15">
      <c r="A35" s="19">
        <v>76</v>
      </c>
      <c r="B35" s="20" t="s">
        <v>435</v>
      </c>
      <c r="C35" s="9" t="s">
        <v>346</v>
      </c>
      <c r="D35" s="21" t="s">
        <v>451</v>
      </c>
      <c r="E35" s="22" t="s">
        <v>465</v>
      </c>
      <c r="F35" s="13" t="s">
        <v>125</v>
      </c>
      <c r="G35" s="24">
        <v>16.25</v>
      </c>
      <c r="H35" s="15">
        <f t="shared" si="5"/>
        <v>33</v>
      </c>
      <c r="I35" s="16">
        <v>65.02</v>
      </c>
      <c r="J35" s="17">
        <f t="shared" si="4"/>
        <v>0.49246385727468467</v>
      </c>
      <c r="K35" s="18" t="s">
        <v>101</v>
      </c>
    </row>
    <row r="36" spans="1:11" s="18" customFormat="1" ht="15">
      <c r="A36" s="19">
        <v>76</v>
      </c>
      <c r="B36" s="20" t="s">
        <v>435</v>
      </c>
      <c r="C36" s="9" t="s">
        <v>346</v>
      </c>
      <c r="D36" s="21" t="s">
        <v>452</v>
      </c>
      <c r="E36" s="22" t="s">
        <v>464</v>
      </c>
      <c r="F36" s="13" t="s">
        <v>125</v>
      </c>
      <c r="G36" s="24">
        <v>17.16</v>
      </c>
      <c r="H36" s="15">
        <f t="shared" si="5"/>
        <v>35</v>
      </c>
      <c r="I36" s="16">
        <v>69.66</v>
      </c>
      <c r="J36" s="17">
        <f t="shared" si="4"/>
        <v>0.4975595750789549</v>
      </c>
      <c r="K36" s="18" t="s">
        <v>101</v>
      </c>
    </row>
    <row r="37" spans="1:11" s="18" customFormat="1" ht="15">
      <c r="A37" s="19">
        <v>91</v>
      </c>
      <c r="B37" s="20" t="s">
        <v>435</v>
      </c>
      <c r="C37" s="9" t="s">
        <v>346</v>
      </c>
      <c r="D37" s="21" t="s">
        <v>453</v>
      </c>
      <c r="E37" s="22" t="s">
        <v>464</v>
      </c>
      <c r="F37" s="13" t="s">
        <v>125</v>
      </c>
      <c r="G37" s="24">
        <v>17.16</v>
      </c>
      <c r="H37" s="15">
        <f t="shared" si="5"/>
        <v>35</v>
      </c>
      <c r="I37" s="16">
        <v>69.66</v>
      </c>
      <c r="J37" s="17">
        <f t="shared" si="4"/>
        <v>0.4975595750789549</v>
      </c>
      <c r="K37" s="18" t="s">
        <v>101</v>
      </c>
    </row>
    <row r="38" spans="1:11" s="18" customFormat="1" ht="15">
      <c r="A38" s="19">
        <v>93</v>
      </c>
      <c r="B38" s="20" t="s">
        <v>435</v>
      </c>
      <c r="C38" s="9" t="s">
        <v>346</v>
      </c>
      <c r="D38" s="21" t="s">
        <v>454</v>
      </c>
      <c r="E38" s="22" t="s">
        <v>464</v>
      </c>
      <c r="F38" s="13" t="s">
        <v>125</v>
      </c>
      <c r="G38" s="24">
        <v>17.53</v>
      </c>
      <c r="H38" s="15">
        <f t="shared" si="5"/>
        <v>36</v>
      </c>
      <c r="I38" s="16">
        <v>70.13</v>
      </c>
      <c r="J38" s="17">
        <f t="shared" si="4"/>
        <v>0.4866676172821902</v>
      </c>
      <c r="K38" s="18" t="s">
        <v>101</v>
      </c>
    </row>
    <row r="39" spans="1:11" s="18" customFormat="1" ht="15">
      <c r="A39" s="19">
        <v>81</v>
      </c>
      <c r="B39" s="20" t="s">
        <v>435</v>
      </c>
      <c r="C39" s="9" t="s">
        <v>346</v>
      </c>
      <c r="D39" s="21" t="s">
        <v>455</v>
      </c>
      <c r="E39" s="22" t="s">
        <v>465</v>
      </c>
      <c r="F39" s="13" t="s">
        <v>125</v>
      </c>
      <c r="G39" s="24">
        <v>16.8</v>
      </c>
      <c r="H39" s="15">
        <f t="shared" si="5"/>
        <v>34</v>
      </c>
      <c r="I39" s="16">
        <v>67.21</v>
      </c>
      <c r="J39" s="17">
        <f t="shared" si="3"/>
        <v>0.49412289837821743</v>
      </c>
      <c r="K39" s="18" t="s">
        <v>101</v>
      </c>
    </row>
    <row r="40" spans="1:11" s="18" customFormat="1" ht="15">
      <c r="A40" s="19">
        <v>35</v>
      </c>
      <c r="B40" s="20" t="s">
        <v>435</v>
      </c>
      <c r="C40" s="9" t="s">
        <v>346</v>
      </c>
      <c r="D40" s="21" t="s">
        <v>456</v>
      </c>
      <c r="E40" s="22" t="s">
        <v>465</v>
      </c>
      <c r="F40" s="13" t="s">
        <v>125</v>
      </c>
      <c r="G40" s="24">
        <v>19.54</v>
      </c>
      <c r="H40" s="15">
        <f t="shared" si="5"/>
        <v>40</v>
      </c>
      <c r="I40" s="16">
        <v>80.16</v>
      </c>
      <c r="J40" s="17">
        <f t="shared" si="3"/>
        <v>0.5009980039920159</v>
      </c>
      <c r="K40" s="18" t="s">
        <v>101</v>
      </c>
    </row>
    <row r="41" spans="1:11" s="18" customFormat="1" ht="15">
      <c r="A41" s="19">
        <v>91</v>
      </c>
      <c r="B41" s="20" t="s">
        <v>435</v>
      </c>
      <c r="C41" s="9" t="s">
        <v>346</v>
      </c>
      <c r="D41" s="21" t="s">
        <v>457</v>
      </c>
      <c r="E41" s="22" t="s">
        <v>465</v>
      </c>
      <c r="F41" s="13" t="s">
        <v>125</v>
      </c>
      <c r="G41" s="24">
        <v>9.49</v>
      </c>
      <c r="H41" s="15">
        <f t="shared" si="5"/>
        <v>19</v>
      </c>
      <c r="I41" s="16">
        <v>37.98</v>
      </c>
      <c r="J41" s="17">
        <f t="shared" si="3"/>
        <v>0.4997367035281727</v>
      </c>
      <c r="K41" s="18" t="s">
        <v>101</v>
      </c>
    </row>
    <row r="42" spans="1:11" s="18" customFormat="1" ht="15">
      <c r="A42" s="19">
        <v>95</v>
      </c>
      <c r="B42" s="20" t="s">
        <v>435</v>
      </c>
      <c r="C42" s="9" t="s">
        <v>346</v>
      </c>
      <c r="D42" s="21" t="s">
        <v>458</v>
      </c>
      <c r="E42" s="22" t="s">
        <v>465</v>
      </c>
      <c r="F42" s="13" t="s">
        <v>125</v>
      </c>
      <c r="G42" s="24">
        <v>9.32</v>
      </c>
      <c r="H42" s="15">
        <f t="shared" si="5"/>
        <v>19</v>
      </c>
      <c r="I42" s="16">
        <v>37.26</v>
      </c>
      <c r="J42" s="17">
        <f t="shared" si="3"/>
        <v>0.49006977992485234</v>
      </c>
      <c r="K42" s="18" t="s">
        <v>101</v>
      </c>
    </row>
    <row r="43" spans="1:11" s="18" customFormat="1" ht="15">
      <c r="A43" s="19">
        <v>100</v>
      </c>
      <c r="B43" s="20" t="s">
        <v>435</v>
      </c>
      <c r="C43" s="9" t="s">
        <v>346</v>
      </c>
      <c r="D43" s="21" t="s">
        <v>459</v>
      </c>
      <c r="E43" s="22" t="s">
        <v>465</v>
      </c>
      <c r="F43" s="13" t="s">
        <v>125</v>
      </c>
      <c r="G43" s="24">
        <v>9.68</v>
      </c>
      <c r="H43" s="15">
        <f t="shared" si="5"/>
        <v>20</v>
      </c>
      <c r="I43" s="16">
        <v>40.72</v>
      </c>
      <c r="J43" s="17">
        <f t="shared" si="3"/>
        <v>0.5088408644400786</v>
      </c>
      <c r="K43" s="18" t="s">
        <v>101</v>
      </c>
    </row>
    <row r="44" spans="1:11" s="18" customFormat="1" ht="15">
      <c r="A44" s="19">
        <v>41</v>
      </c>
      <c r="B44" s="20" t="s">
        <v>435</v>
      </c>
      <c r="C44" s="9" t="s">
        <v>346</v>
      </c>
      <c r="D44" s="21" t="s">
        <v>463</v>
      </c>
      <c r="E44" s="22" t="s">
        <v>465</v>
      </c>
      <c r="F44" s="13" t="s">
        <v>125</v>
      </c>
      <c r="G44" s="24">
        <v>10.22</v>
      </c>
      <c r="H44" s="15">
        <f t="shared" si="5"/>
        <v>21</v>
      </c>
      <c r="I44" s="16">
        <v>40.91</v>
      </c>
      <c r="J44" s="17">
        <f t="shared" si="3"/>
        <v>0.4866780738205817</v>
      </c>
      <c r="K44" s="18" t="s">
        <v>101</v>
      </c>
    </row>
    <row r="45" spans="1:11" s="18" customFormat="1" ht="15">
      <c r="A45" s="19">
        <v>97</v>
      </c>
      <c r="B45" s="20" t="s">
        <v>435</v>
      </c>
      <c r="C45" s="9" t="s">
        <v>346</v>
      </c>
      <c r="D45" s="21" t="s">
        <v>460</v>
      </c>
      <c r="E45" s="22" t="s">
        <v>465</v>
      </c>
      <c r="F45" s="13" t="s">
        <v>125</v>
      </c>
      <c r="G45" s="24">
        <v>10.22</v>
      </c>
      <c r="H45" s="15">
        <f t="shared" si="5"/>
        <v>21</v>
      </c>
      <c r="I45" s="16">
        <v>40.91</v>
      </c>
      <c r="J45" s="17">
        <f t="shared" si="3"/>
        <v>0.4866780738205817</v>
      </c>
      <c r="K45" s="18" t="s">
        <v>101</v>
      </c>
    </row>
    <row r="46" spans="1:11" s="18" customFormat="1" ht="15">
      <c r="A46" s="19">
        <v>98</v>
      </c>
      <c r="B46" s="20" t="s">
        <v>435</v>
      </c>
      <c r="C46" s="9" t="s">
        <v>346</v>
      </c>
      <c r="D46" s="21" t="s">
        <v>461</v>
      </c>
      <c r="E46" s="22" t="s">
        <v>465</v>
      </c>
      <c r="F46" s="13" t="s">
        <v>125</v>
      </c>
      <c r="G46" s="24">
        <v>8.04</v>
      </c>
      <c r="H46" s="15">
        <f t="shared" si="5"/>
        <v>17</v>
      </c>
      <c r="I46" s="16">
        <v>35.14</v>
      </c>
      <c r="J46" s="17">
        <f t="shared" si="3"/>
        <v>0.5162208309618668</v>
      </c>
      <c r="K46" s="18" t="s">
        <v>101</v>
      </c>
    </row>
    <row r="47" spans="1:11" s="18" customFormat="1" ht="15">
      <c r="A47" s="19">
        <v>71</v>
      </c>
      <c r="B47" s="20" t="s">
        <v>435</v>
      </c>
      <c r="C47" s="9" t="s">
        <v>346</v>
      </c>
      <c r="D47" s="21" t="s">
        <v>462</v>
      </c>
      <c r="E47" s="22" t="s">
        <v>465</v>
      </c>
      <c r="F47" s="13" t="s">
        <v>125</v>
      </c>
      <c r="G47" s="24">
        <v>10.41</v>
      </c>
      <c r="H47" s="15">
        <f t="shared" si="5"/>
        <v>21</v>
      </c>
      <c r="I47" s="16">
        <v>41.65</v>
      </c>
      <c r="J47" s="17">
        <f t="shared" si="3"/>
        <v>0.4957983193277311</v>
      </c>
      <c r="K47" s="18" t="s">
        <v>101</v>
      </c>
    </row>
    <row r="48" spans="1:11" s="18" customFormat="1" ht="15">
      <c r="A48" s="9">
        <v>1</v>
      </c>
      <c r="B48" s="10" t="s">
        <v>84</v>
      </c>
      <c r="C48" s="11" t="s">
        <v>327</v>
      </c>
      <c r="D48" s="11" t="s">
        <v>307</v>
      </c>
      <c r="E48" s="9" t="s">
        <v>308</v>
      </c>
      <c r="F48" s="13" t="s">
        <v>125</v>
      </c>
      <c r="G48" s="27">
        <v>52.4</v>
      </c>
      <c r="H48" s="15">
        <f t="shared" si="2"/>
        <v>62</v>
      </c>
      <c r="I48" s="16">
        <v>92</v>
      </c>
      <c r="J48" s="17">
        <f t="shared" si="3"/>
        <v>0.32608695652173914</v>
      </c>
      <c r="K48" s="18" t="s">
        <v>101</v>
      </c>
    </row>
    <row r="49" spans="1:11" s="18" customFormat="1" ht="15">
      <c r="A49" s="9">
        <v>3</v>
      </c>
      <c r="B49" s="10" t="s">
        <v>84</v>
      </c>
      <c r="C49" s="11" t="s">
        <v>327</v>
      </c>
      <c r="D49" s="11" t="s">
        <v>309</v>
      </c>
      <c r="E49" s="9" t="s">
        <v>310</v>
      </c>
      <c r="F49" s="13" t="s">
        <v>125</v>
      </c>
      <c r="G49" s="23">
        <v>24.55</v>
      </c>
      <c r="H49" s="15">
        <f t="shared" si="2"/>
        <v>29</v>
      </c>
      <c r="I49" s="16">
        <v>55</v>
      </c>
      <c r="J49" s="17">
        <f t="shared" si="3"/>
        <v>0.4727272727272728</v>
      </c>
      <c r="K49" s="18" t="s">
        <v>101</v>
      </c>
    </row>
    <row r="50" spans="1:11" s="18" customFormat="1" ht="15">
      <c r="A50" s="9">
        <v>1</v>
      </c>
      <c r="B50" s="10" t="s">
        <v>84</v>
      </c>
      <c r="C50" s="11" t="s">
        <v>327</v>
      </c>
      <c r="D50" s="11" t="s">
        <v>311</v>
      </c>
      <c r="E50" s="9" t="s">
        <v>312</v>
      </c>
      <c r="F50" s="13" t="s">
        <v>125</v>
      </c>
      <c r="G50" s="23">
        <v>24.15</v>
      </c>
      <c r="H50" s="15">
        <f t="shared" si="2"/>
        <v>29</v>
      </c>
      <c r="I50" s="16">
        <v>55</v>
      </c>
      <c r="J50" s="17">
        <f t="shared" si="3"/>
        <v>0.4727272727272728</v>
      </c>
      <c r="K50" s="18" t="s">
        <v>101</v>
      </c>
    </row>
    <row r="51" spans="1:11" s="18" customFormat="1" ht="15">
      <c r="A51" s="9">
        <v>2</v>
      </c>
      <c r="B51" s="10" t="s">
        <v>84</v>
      </c>
      <c r="C51" s="11" t="s">
        <v>327</v>
      </c>
      <c r="D51" s="11" t="s">
        <v>313</v>
      </c>
      <c r="E51" s="9" t="s">
        <v>314</v>
      </c>
      <c r="F51" s="13" t="s">
        <v>125</v>
      </c>
      <c r="G51" s="23">
        <v>87.58</v>
      </c>
      <c r="H51" s="15">
        <f t="shared" si="2"/>
        <v>104</v>
      </c>
      <c r="I51" s="16">
        <v>150</v>
      </c>
      <c r="J51" s="17">
        <f t="shared" si="3"/>
        <v>0.30666666666666664</v>
      </c>
      <c r="K51" s="18" t="s">
        <v>101</v>
      </c>
    </row>
    <row r="52" spans="1:11" s="18" customFormat="1" ht="15">
      <c r="A52" s="9">
        <v>1</v>
      </c>
      <c r="B52" s="10" t="s">
        <v>84</v>
      </c>
      <c r="C52" s="11" t="s">
        <v>327</v>
      </c>
      <c r="D52" s="11" t="s">
        <v>315</v>
      </c>
      <c r="E52" s="9" t="s">
        <v>316</v>
      </c>
      <c r="F52" s="13" t="s">
        <v>125</v>
      </c>
      <c r="G52" s="27">
        <v>156.1</v>
      </c>
      <c r="H52" s="15">
        <f t="shared" si="2"/>
        <v>184</v>
      </c>
      <c r="I52" s="16">
        <v>276</v>
      </c>
      <c r="J52" s="17">
        <f t="shared" si="3"/>
        <v>0.33333333333333337</v>
      </c>
      <c r="K52" s="18" t="s">
        <v>101</v>
      </c>
    </row>
    <row r="53" spans="1:11" s="18" customFormat="1" ht="15">
      <c r="A53" s="9">
        <v>3</v>
      </c>
      <c r="B53" s="10" t="s">
        <v>84</v>
      </c>
      <c r="C53" s="11" t="s">
        <v>327</v>
      </c>
      <c r="D53" s="11" t="s">
        <v>317</v>
      </c>
      <c r="E53" s="9" t="s">
        <v>318</v>
      </c>
      <c r="F53" s="13" t="s">
        <v>125</v>
      </c>
      <c r="G53" s="23">
        <v>28.35</v>
      </c>
      <c r="H53" s="15">
        <f t="shared" si="2"/>
        <v>34</v>
      </c>
      <c r="I53" s="16">
        <v>60</v>
      </c>
      <c r="J53" s="17">
        <f t="shared" si="3"/>
        <v>0.43333333333333335</v>
      </c>
      <c r="K53" s="18" t="s">
        <v>101</v>
      </c>
    </row>
    <row r="54" spans="1:11" s="18" customFormat="1" ht="15">
      <c r="A54" s="9">
        <v>1</v>
      </c>
      <c r="B54" s="10" t="s">
        <v>84</v>
      </c>
      <c r="C54" s="11" t="s">
        <v>327</v>
      </c>
      <c r="D54" s="11" t="s">
        <v>319</v>
      </c>
      <c r="E54" s="9" t="s">
        <v>320</v>
      </c>
      <c r="F54" s="13" t="s">
        <v>125</v>
      </c>
      <c r="G54" s="23">
        <v>79.77</v>
      </c>
      <c r="H54" s="15">
        <f t="shared" si="2"/>
        <v>94</v>
      </c>
      <c r="I54" s="16">
        <v>160</v>
      </c>
      <c r="J54" s="17">
        <f t="shared" si="3"/>
        <v>0.4125</v>
      </c>
      <c r="K54" s="18" t="s">
        <v>101</v>
      </c>
    </row>
    <row r="55" spans="1:11" s="18" customFormat="1" ht="15">
      <c r="A55" s="9">
        <v>3</v>
      </c>
      <c r="B55" s="10" t="s">
        <v>84</v>
      </c>
      <c r="C55" s="11" t="s">
        <v>327</v>
      </c>
      <c r="D55" s="11" t="s">
        <v>321</v>
      </c>
      <c r="E55" s="9" t="s">
        <v>322</v>
      </c>
      <c r="F55" s="13" t="s">
        <v>125</v>
      </c>
      <c r="G55" s="27">
        <v>82.5</v>
      </c>
      <c r="H55" s="15">
        <f t="shared" si="2"/>
        <v>98</v>
      </c>
      <c r="I55" s="16">
        <v>140</v>
      </c>
      <c r="J55" s="17">
        <f t="shared" si="3"/>
        <v>0.30000000000000004</v>
      </c>
      <c r="K55" s="18" t="s">
        <v>101</v>
      </c>
    </row>
    <row r="56" spans="1:11" s="18" customFormat="1" ht="15">
      <c r="A56" s="9">
        <v>1</v>
      </c>
      <c r="B56" s="10" t="s">
        <v>84</v>
      </c>
      <c r="C56" s="11" t="s">
        <v>327</v>
      </c>
      <c r="D56" s="11" t="s">
        <v>323</v>
      </c>
      <c r="E56" s="9" t="s">
        <v>324</v>
      </c>
      <c r="F56" s="13" t="s">
        <v>125</v>
      </c>
      <c r="G56" s="27">
        <v>28.1</v>
      </c>
      <c r="H56" s="15">
        <f t="shared" si="2"/>
        <v>34</v>
      </c>
      <c r="I56" s="16">
        <v>80</v>
      </c>
      <c r="J56" s="17">
        <f t="shared" si="3"/>
        <v>0.575</v>
      </c>
      <c r="K56" s="18" t="s">
        <v>101</v>
      </c>
    </row>
    <row r="57" spans="1:11" s="18" customFormat="1" ht="15">
      <c r="A57" s="9">
        <v>1</v>
      </c>
      <c r="B57" s="10" t="s">
        <v>84</v>
      </c>
      <c r="C57" s="11" t="s">
        <v>327</v>
      </c>
      <c r="D57" s="11" t="s">
        <v>325</v>
      </c>
      <c r="E57" s="9" t="s">
        <v>326</v>
      </c>
      <c r="F57" s="13" t="s">
        <v>125</v>
      </c>
      <c r="G57" s="27">
        <v>29.8</v>
      </c>
      <c r="H57" s="15">
        <f t="shared" si="2"/>
        <v>36</v>
      </c>
      <c r="I57" s="16">
        <v>65</v>
      </c>
      <c r="J57" s="17">
        <f t="shared" si="3"/>
        <v>0.4461538461538461</v>
      </c>
      <c r="K57" s="18" t="s">
        <v>101</v>
      </c>
    </row>
    <row r="58" spans="1:11" s="18" customFormat="1" ht="15">
      <c r="A58" s="23">
        <v>2</v>
      </c>
      <c r="B58" s="10" t="s">
        <v>84</v>
      </c>
      <c r="C58" s="9" t="s">
        <v>120</v>
      </c>
      <c r="D58" s="11" t="s">
        <v>66</v>
      </c>
      <c r="E58" s="12" t="s">
        <v>76</v>
      </c>
      <c r="G58" s="14">
        <v>550.8</v>
      </c>
      <c r="H58" s="15">
        <f t="shared" si="2"/>
        <v>648</v>
      </c>
      <c r="I58" s="16">
        <f>G58/0.7+20</f>
        <v>806.8571428571429</v>
      </c>
      <c r="J58" s="17">
        <f t="shared" si="3"/>
        <v>0.1968838526912181</v>
      </c>
      <c r="K58" s="18" t="s">
        <v>101</v>
      </c>
    </row>
    <row r="59" spans="1:11" ht="22.5">
      <c r="A59" s="86" t="s">
        <v>364</v>
      </c>
      <c r="B59" s="87"/>
      <c r="C59" s="87"/>
      <c r="D59" s="87"/>
      <c r="E59" s="87"/>
      <c r="F59" s="87"/>
      <c r="G59" s="87"/>
      <c r="H59" s="87"/>
      <c r="I59" s="87"/>
      <c r="J59" s="87"/>
      <c r="K59" s="88"/>
    </row>
    <row r="60" spans="1:11" s="18" customFormat="1" ht="15">
      <c r="A60" s="23">
        <v>1</v>
      </c>
      <c r="B60" s="10" t="s">
        <v>84</v>
      </c>
      <c r="C60" s="9" t="s">
        <v>107</v>
      </c>
      <c r="D60" s="11" t="s">
        <v>187</v>
      </c>
      <c r="E60" s="12" t="s">
        <v>143</v>
      </c>
      <c r="F60" s="13" t="s">
        <v>125</v>
      </c>
      <c r="G60" s="14">
        <v>249</v>
      </c>
      <c r="H60" s="15">
        <f aca="true" t="shared" si="6" ref="H60:H68">ROUNDUP(G60/0.85,0)</f>
        <v>293</v>
      </c>
      <c r="I60" s="16">
        <f aca="true" t="shared" si="7" ref="I60:I68">G60/0.6</f>
        <v>415</v>
      </c>
      <c r="J60" s="17">
        <f aca="true" t="shared" si="8" ref="J60:J78">(1-(H60/I60))</f>
        <v>0.2939759036144578</v>
      </c>
      <c r="K60" s="18" t="s">
        <v>101</v>
      </c>
    </row>
    <row r="61" spans="1:11" s="18" customFormat="1" ht="15">
      <c r="A61" s="23">
        <v>1</v>
      </c>
      <c r="B61" s="10" t="s">
        <v>84</v>
      </c>
      <c r="C61" s="9" t="s">
        <v>107</v>
      </c>
      <c r="D61" s="11" t="s">
        <v>188</v>
      </c>
      <c r="E61" s="12" t="s">
        <v>143</v>
      </c>
      <c r="F61" s="13" t="s">
        <v>125</v>
      </c>
      <c r="G61" s="14">
        <v>327</v>
      </c>
      <c r="H61" s="15">
        <f t="shared" si="6"/>
        <v>385</v>
      </c>
      <c r="I61" s="16">
        <f t="shared" si="7"/>
        <v>545</v>
      </c>
      <c r="J61" s="17">
        <f t="shared" si="8"/>
        <v>0.29357798165137616</v>
      </c>
      <c r="K61" s="18" t="s">
        <v>101</v>
      </c>
    </row>
    <row r="62" spans="1:11" s="18" customFormat="1" ht="15">
      <c r="A62" s="23">
        <v>3</v>
      </c>
      <c r="B62" s="10" t="s">
        <v>84</v>
      </c>
      <c r="C62" s="9" t="s">
        <v>107</v>
      </c>
      <c r="D62" s="11" t="s">
        <v>50</v>
      </c>
      <c r="E62" s="12" t="s">
        <v>166</v>
      </c>
      <c r="F62" s="13" t="s">
        <v>125</v>
      </c>
      <c r="G62" s="14">
        <v>123</v>
      </c>
      <c r="H62" s="15">
        <f t="shared" si="6"/>
        <v>145</v>
      </c>
      <c r="I62" s="16">
        <f t="shared" si="7"/>
        <v>205</v>
      </c>
      <c r="J62" s="17">
        <f t="shared" si="8"/>
        <v>0.29268292682926833</v>
      </c>
      <c r="K62" s="18" t="s">
        <v>101</v>
      </c>
    </row>
    <row r="63" spans="1:11" s="18" customFormat="1" ht="15">
      <c r="A63" s="23">
        <v>2</v>
      </c>
      <c r="B63" s="10" t="s">
        <v>84</v>
      </c>
      <c r="C63" s="9" t="s">
        <v>107</v>
      </c>
      <c r="D63" s="11" t="s">
        <v>186</v>
      </c>
      <c r="E63" s="12" t="s">
        <v>165</v>
      </c>
      <c r="F63" s="13" t="s">
        <v>125</v>
      </c>
      <c r="G63" s="14">
        <v>255</v>
      </c>
      <c r="H63" s="15">
        <f t="shared" si="6"/>
        <v>300</v>
      </c>
      <c r="I63" s="16">
        <f t="shared" si="7"/>
        <v>425</v>
      </c>
      <c r="J63" s="17">
        <f t="shared" si="8"/>
        <v>0.2941176470588235</v>
      </c>
      <c r="K63" s="18" t="s">
        <v>101</v>
      </c>
    </row>
    <row r="64" spans="1:11" s="18" customFormat="1" ht="15">
      <c r="A64" s="23">
        <v>2</v>
      </c>
      <c r="B64" s="10" t="s">
        <v>84</v>
      </c>
      <c r="C64" s="9" t="s">
        <v>107</v>
      </c>
      <c r="D64" s="11" t="s">
        <v>49</v>
      </c>
      <c r="E64" s="12" t="s">
        <v>165</v>
      </c>
      <c r="F64" s="13" t="s">
        <v>125</v>
      </c>
      <c r="G64" s="14">
        <v>255</v>
      </c>
      <c r="H64" s="15">
        <f t="shared" si="6"/>
        <v>300</v>
      </c>
      <c r="I64" s="16">
        <f t="shared" si="7"/>
        <v>425</v>
      </c>
      <c r="J64" s="17">
        <f t="shared" si="8"/>
        <v>0.2941176470588235</v>
      </c>
      <c r="K64" s="18" t="s">
        <v>101</v>
      </c>
    </row>
    <row r="65" spans="1:11" s="18" customFormat="1" ht="15">
      <c r="A65" s="23">
        <v>1</v>
      </c>
      <c r="B65" s="10" t="s">
        <v>84</v>
      </c>
      <c r="C65" s="9" t="s">
        <v>107</v>
      </c>
      <c r="D65" s="11" t="s">
        <v>48</v>
      </c>
      <c r="E65" s="12" t="s">
        <v>343</v>
      </c>
      <c r="F65" s="13" t="s">
        <v>125</v>
      </c>
      <c r="G65" s="14">
        <v>123</v>
      </c>
      <c r="H65" s="15">
        <f t="shared" si="6"/>
        <v>145</v>
      </c>
      <c r="I65" s="16">
        <f t="shared" si="7"/>
        <v>205</v>
      </c>
      <c r="J65" s="17">
        <f t="shared" si="8"/>
        <v>0.29268292682926833</v>
      </c>
      <c r="K65" s="18" t="s">
        <v>101</v>
      </c>
    </row>
    <row r="66" spans="1:11" s="18" customFormat="1" ht="15">
      <c r="A66" s="23">
        <v>3</v>
      </c>
      <c r="B66" s="10" t="s">
        <v>84</v>
      </c>
      <c r="C66" s="9" t="s">
        <v>107</v>
      </c>
      <c r="D66" s="11" t="s">
        <v>27</v>
      </c>
      <c r="E66" s="12" t="s">
        <v>142</v>
      </c>
      <c r="F66" s="13" t="s">
        <v>125</v>
      </c>
      <c r="G66" s="14">
        <v>375</v>
      </c>
      <c r="H66" s="15">
        <f t="shared" si="6"/>
        <v>442</v>
      </c>
      <c r="I66" s="16">
        <f t="shared" si="7"/>
        <v>625</v>
      </c>
      <c r="J66" s="17">
        <f t="shared" si="8"/>
        <v>0.29279999999999995</v>
      </c>
      <c r="K66" s="18" t="s">
        <v>101</v>
      </c>
    </row>
    <row r="67" spans="1:11" s="18" customFormat="1" ht="15">
      <c r="A67" s="23">
        <v>3</v>
      </c>
      <c r="B67" s="10" t="s">
        <v>84</v>
      </c>
      <c r="C67" s="9" t="s">
        <v>107</v>
      </c>
      <c r="D67" s="11" t="s">
        <v>26</v>
      </c>
      <c r="E67" s="12" t="s">
        <v>143</v>
      </c>
      <c r="F67" s="13" t="s">
        <v>125</v>
      </c>
      <c r="G67" s="14">
        <v>293.4</v>
      </c>
      <c r="H67" s="15">
        <f t="shared" si="6"/>
        <v>346</v>
      </c>
      <c r="I67" s="16">
        <f t="shared" si="7"/>
        <v>489</v>
      </c>
      <c r="J67" s="17">
        <f t="shared" si="8"/>
        <v>0.29243353783231085</v>
      </c>
      <c r="K67" s="18" t="s">
        <v>101</v>
      </c>
    </row>
    <row r="68" spans="1:11" s="18" customFormat="1" ht="15">
      <c r="A68" s="23">
        <v>1</v>
      </c>
      <c r="B68" s="10" t="s">
        <v>84</v>
      </c>
      <c r="C68" s="9" t="s">
        <v>107</v>
      </c>
      <c r="D68" s="11" t="s">
        <v>25</v>
      </c>
      <c r="E68" s="12" t="s">
        <v>142</v>
      </c>
      <c r="F68" s="13" t="s">
        <v>125</v>
      </c>
      <c r="G68" s="14">
        <v>356.4</v>
      </c>
      <c r="H68" s="15">
        <f t="shared" si="6"/>
        <v>420</v>
      </c>
      <c r="I68" s="16">
        <f t="shared" si="7"/>
        <v>594</v>
      </c>
      <c r="J68" s="17">
        <f t="shared" si="8"/>
        <v>0.29292929292929293</v>
      </c>
      <c r="K68" s="18" t="s">
        <v>101</v>
      </c>
    </row>
    <row r="69" spans="1:11" s="18" customFormat="1" ht="15">
      <c r="A69" s="9">
        <v>3</v>
      </c>
      <c r="B69" s="10" t="s">
        <v>84</v>
      </c>
      <c r="C69" s="9" t="s">
        <v>328</v>
      </c>
      <c r="D69" s="11" t="s">
        <v>329</v>
      </c>
      <c r="E69" s="9" t="s">
        <v>337</v>
      </c>
      <c r="F69" s="13" t="s">
        <v>125</v>
      </c>
      <c r="G69" s="28">
        <v>296.5</v>
      </c>
      <c r="H69" s="15">
        <v>225</v>
      </c>
      <c r="I69" s="16">
        <v>325</v>
      </c>
      <c r="J69" s="17">
        <f t="shared" si="8"/>
        <v>0.3076923076923077</v>
      </c>
      <c r="K69" s="18" t="s">
        <v>101</v>
      </c>
    </row>
    <row r="70" spans="1:11" s="18" customFormat="1" ht="15">
      <c r="A70" s="23">
        <v>1</v>
      </c>
      <c r="B70" s="10" t="s">
        <v>84</v>
      </c>
      <c r="C70" s="9" t="s">
        <v>331</v>
      </c>
      <c r="D70" s="11" t="s">
        <v>332</v>
      </c>
      <c r="E70" s="24" t="s">
        <v>336</v>
      </c>
      <c r="F70" s="13" t="s">
        <v>125</v>
      </c>
      <c r="G70" s="14">
        <v>208</v>
      </c>
      <c r="H70" s="15">
        <f aca="true" t="shared" si="9" ref="H70:H78">ROUNDUP(G70/0.85,0)</f>
        <v>245</v>
      </c>
      <c r="I70" s="16">
        <v>345</v>
      </c>
      <c r="J70" s="17">
        <f t="shared" si="8"/>
        <v>0.28985507246376807</v>
      </c>
      <c r="K70" s="18" t="s">
        <v>101</v>
      </c>
    </row>
    <row r="71" spans="1:11" s="18" customFormat="1" ht="15">
      <c r="A71" s="23">
        <v>1</v>
      </c>
      <c r="B71" s="10" t="s">
        <v>84</v>
      </c>
      <c r="C71" s="9" t="s">
        <v>138</v>
      </c>
      <c r="D71" s="11" t="s">
        <v>341</v>
      </c>
      <c r="E71" s="12" t="s">
        <v>386</v>
      </c>
      <c r="F71" s="13" t="s">
        <v>125</v>
      </c>
      <c r="G71" s="14">
        <v>513.22</v>
      </c>
      <c r="H71" s="15">
        <f t="shared" si="9"/>
        <v>604</v>
      </c>
      <c r="I71" s="16">
        <v>795</v>
      </c>
      <c r="J71" s="17">
        <f t="shared" si="8"/>
        <v>0.24025157232704397</v>
      </c>
      <c r="K71" s="18" t="s">
        <v>101</v>
      </c>
    </row>
    <row r="72" spans="1:11" s="18" customFormat="1" ht="15">
      <c r="A72" s="23">
        <v>1</v>
      </c>
      <c r="B72" s="10" t="s">
        <v>84</v>
      </c>
      <c r="C72" s="9" t="s">
        <v>114</v>
      </c>
      <c r="D72" s="11" t="s">
        <v>61</v>
      </c>
      <c r="E72" s="12" t="s">
        <v>441</v>
      </c>
      <c r="F72" s="13" t="s">
        <v>125</v>
      </c>
      <c r="G72" s="14">
        <v>946.2</v>
      </c>
      <c r="H72" s="15">
        <f t="shared" si="9"/>
        <v>1114</v>
      </c>
      <c r="I72" s="16">
        <f>G72/0.6</f>
        <v>1577.0000000000002</v>
      </c>
      <c r="J72" s="17">
        <f t="shared" si="8"/>
        <v>0.2935954343690552</v>
      </c>
      <c r="K72" s="18" t="s">
        <v>101</v>
      </c>
    </row>
    <row r="73" spans="1:11" s="18" customFormat="1" ht="15">
      <c r="A73" s="23">
        <v>1</v>
      </c>
      <c r="B73" s="10" t="s">
        <v>84</v>
      </c>
      <c r="C73" s="9" t="s">
        <v>114</v>
      </c>
      <c r="D73" s="11" t="s">
        <v>136</v>
      </c>
      <c r="E73" s="12" t="s">
        <v>441</v>
      </c>
      <c r="F73" s="13" t="s">
        <v>125</v>
      </c>
      <c r="G73" s="14">
        <v>1965</v>
      </c>
      <c r="H73" s="15">
        <f t="shared" si="9"/>
        <v>2312</v>
      </c>
      <c r="I73" s="16">
        <f>G73/0.6</f>
        <v>3275</v>
      </c>
      <c r="J73" s="17">
        <f t="shared" si="8"/>
        <v>0.29404580152671755</v>
      </c>
      <c r="K73" s="18" t="s">
        <v>101</v>
      </c>
    </row>
    <row r="74" spans="1:11" s="18" customFormat="1" ht="15">
      <c r="A74" s="23">
        <v>1</v>
      </c>
      <c r="B74" s="10" t="s">
        <v>84</v>
      </c>
      <c r="C74" s="9" t="s">
        <v>114</v>
      </c>
      <c r="D74" s="11" t="s">
        <v>137</v>
      </c>
      <c r="E74" s="12" t="s">
        <v>442</v>
      </c>
      <c r="F74" s="13" t="s">
        <v>125</v>
      </c>
      <c r="G74" s="14">
        <v>1965</v>
      </c>
      <c r="H74" s="15">
        <f t="shared" si="9"/>
        <v>2312</v>
      </c>
      <c r="I74" s="16">
        <f>G74/0.6</f>
        <v>3275</v>
      </c>
      <c r="J74" s="17">
        <f t="shared" si="8"/>
        <v>0.29404580152671755</v>
      </c>
      <c r="K74" s="18" t="s">
        <v>101</v>
      </c>
    </row>
    <row r="75" spans="1:11" s="18" customFormat="1" ht="15">
      <c r="A75" s="23">
        <v>1</v>
      </c>
      <c r="B75" s="10" t="s">
        <v>84</v>
      </c>
      <c r="C75" s="9" t="s">
        <v>114</v>
      </c>
      <c r="D75" s="11" t="s">
        <v>135</v>
      </c>
      <c r="E75" s="12" t="s">
        <v>466</v>
      </c>
      <c r="F75" s="13" t="s">
        <v>125</v>
      </c>
      <c r="G75" s="14">
        <v>2322</v>
      </c>
      <c r="H75" s="15">
        <f t="shared" si="9"/>
        <v>2732</v>
      </c>
      <c r="I75" s="16">
        <f>G75/0.6</f>
        <v>3870</v>
      </c>
      <c r="J75" s="17">
        <f t="shared" si="8"/>
        <v>0.29405684754521966</v>
      </c>
      <c r="K75" s="18" t="s">
        <v>101</v>
      </c>
    </row>
    <row r="76" spans="1:11" s="18" customFormat="1" ht="15">
      <c r="A76" s="23">
        <v>2</v>
      </c>
      <c r="B76" s="10" t="s">
        <v>84</v>
      </c>
      <c r="C76" s="9" t="s">
        <v>114</v>
      </c>
      <c r="D76" s="11" t="s">
        <v>22</v>
      </c>
      <c r="E76" s="12" t="s">
        <v>142</v>
      </c>
      <c r="F76" s="13" t="s">
        <v>125</v>
      </c>
      <c r="G76" s="14">
        <v>290.4</v>
      </c>
      <c r="H76" s="15">
        <f t="shared" si="9"/>
        <v>342</v>
      </c>
      <c r="I76" s="16">
        <f>G76/0.6</f>
        <v>484</v>
      </c>
      <c r="J76" s="17">
        <f t="shared" si="8"/>
        <v>0.29338842975206614</v>
      </c>
      <c r="K76" s="18" t="s">
        <v>101</v>
      </c>
    </row>
    <row r="77" spans="1:11" s="18" customFormat="1" ht="15">
      <c r="A77" s="23">
        <v>1</v>
      </c>
      <c r="B77" s="10" t="s">
        <v>84</v>
      </c>
      <c r="C77" s="9" t="s">
        <v>115</v>
      </c>
      <c r="D77" s="11" t="s">
        <v>359</v>
      </c>
      <c r="E77" s="12" t="s">
        <v>387</v>
      </c>
      <c r="F77" s="13" t="s">
        <v>125</v>
      </c>
      <c r="G77" s="14">
        <v>118</v>
      </c>
      <c r="H77" s="15">
        <f t="shared" si="9"/>
        <v>139</v>
      </c>
      <c r="I77" s="16">
        <v>195</v>
      </c>
      <c r="J77" s="17">
        <f t="shared" si="8"/>
        <v>0.28717948717948716</v>
      </c>
      <c r="K77" s="18" t="s">
        <v>101</v>
      </c>
    </row>
    <row r="78" spans="1:11" s="18" customFormat="1" ht="15">
      <c r="A78" s="23">
        <v>1</v>
      </c>
      <c r="B78" s="10" t="s">
        <v>84</v>
      </c>
      <c r="C78" s="9" t="s">
        <v>117</v>
      </c>
      <c r="D78" s="11" t="s">
        <v>52</v>
      </c>
      <c r="E78" s="12" t="s">
        <v>387</v>
      </c>
      <c r="F78" s="13" t="s">
        <v>125</v>
      </c>
      <c r="G78" s="14">
        <v>134</v>
      </c>
      <c r="H78" s="15">
        <f t="shared" si="9"/>
        <v>158</v>
      </c>
      <c r="I78" s="16">
        <v>230</v>
      </c>
      <c r="J78" s="17">
        <f t="shared" si="8"/>
        <v>0.31304347826086953</v>
      </c>
      <c r="K78" s="18" t="s">
        <v>101</v>
      </c>
    </row>
    <row r="79" spans="1:11" s="29" customFormat="1" ht="22.5">
      <c r="A79" s="86" t="s">
        <v>363</v>
      </c>
      <c r="B79" s="86"/>
      <c r="C79" s="86"/>
      <c r="D79" s="86"/>
      <c r="E79" s="86"/>
      <c r="F79" s="86"/>
      <c r="G79" s="86"/>
      <c r="H79" s="86"/>
      <c r="I79" s="86"/>
      <c r="J79" s="86"/>
      <c r="K79" s="88"/>
    </row>
    <row r="80" spans="1:11" s="34" customFormat="1" ht="15">
      <c r="A80" s="30">
        <v>1</v>
      </c>
      <c r="B80" s="10" t="s">
        <v>84</v>
      </c>
      <c r="C80" s="30" t="s">
        <v>179</v>
      </c>
      <c r="D80" s="31" t="s">
        <v>178</v>
      </c>
      <c r="E80" s="32" t="s">
        <v>184</v>
      </c>
      <c r="F80" s="13" t="s">
        <v>125</v>
      </c>
      <c r="G80" s="33">
        <v>1452.5</v>
      </c>
      <c r="H80" s="15">
        <f aca="true" t="shared" si="10" ref="H80:H93">ROUNDUP(G80/0.85,0)</f>
        <v>1709</v>
      </c>
      <c r="I80" s="16">
        <f>G80/0.7</f>
        <v>2075</v>
      </c>
      <c r="J80" s="17">
        <f aca="true" t="shared" si="11" ref="J80:J93">(1-(H80/I80))</f>
        <v>0.17638554216867475</v>
      </c>
      <c r="K80" s="18" t="s">
        <v>101</v>
      </c>
    </row>
    <row r="81" spans="1:11" s="18" customFormat="1" ht="15">
      <c r="A81" s="30">
        <v>5</v>
      </c>
      <c r="B81" s="10" t="s">
        <v>84</v>
      </c>
      <c r="C81" s="30" t="s">
        <v>179</v>
      </c>
      <c r="D81" s="31" t="s">
        <v>180</v>
      </c>
      <c r="E81" s="32" t="s">
        <v>185</v>
      </c>
      <c r="F81" s="13" t="s">
        <v>125</v>
      </c>
      <c r="G81" s="33">
        <v>117</v>
      </c>
      <c r="H81" s="15">
        <f t="shared" si="10"/>
        <v>138</v>
      </c>
      <c r="I81" s="16">
        <f>G81/0.6</f>
        <v>195</v>
      </c>
      <c r="J81" s="17">
        <f t="shared" si="11"/>
        <v>0.29230769230769227</v>
      </c>
      <c r="K81" s="18" t="s">
        <v>101</v>
      </c>
    </row>
    <row r="82" spans="1:11" s="18" customFormat="1" ht="15">
      <c r="A82" s="30">
        <v>1</v>
      </c>
      <c r="B82" s="10" t="s">
        <v>84</v>
      </c>
      <c r="C82" s="30" t="s">
        <v>207</v>
      </c>
      <c r="D82" s="31" t="s">
        <v>429</v>
      </c>
      <c r="E82" s="32" t="s">
        <v>430</v>
      </c>
      <c r="F82" s="13" t="s">
        <v>125</v>
      </c>
      <c r="G82" s="33"/>
      <c r="H82" s="15">
        <v>460</v>
      </c>
      <c r="I82" s="16">
        <v>575</v>
      </c>
      <c r="J82" s="17">
        <f t="shared" si="11"/>
        <v>0.19999999999999996</v>
      </c>
      <c r="K82" s="18" t="s">
        <v>101</v>
      </c>
    </row>
    <row r="83" spans="1:11" s="18" customFormat="1" ht="15">
      <c r="A83" s="23">
        <v>3</v>
      </c>
      <c r="B83" s="10" t="s">
        <v>84</v>
      </c>
      <c r="C83" s="9" t="s">
        <v>107</v>
      </c>
      <c r="D83" s="11" t="s">
        <v>168</v>
      </c>
      <c r="E83" s="12" t="s">
        <v>170</v>
      </c>
      <c r="F83" s="13" t="s">
        <v>125</v>
      </c>
      <c r="G83" s="14">
        <v>24</v>
      </c>
      <c r="H83" s="15">
        <f t="shared" si="10"/>
        <v>29</v>
      </c>
      <c r="I83" s="16">
        <f>G83/0.6</f>
        <v>40</v>
      </c>
      <c r="J83" s="17">
        <f t="shared" si="11"/>
        <v>0.275</v>
      </c>
      <c r="K83" s="18" t="s">
        <v>101</v>
      </c>
    </row>
    <row r="84" spans="1:11" s="18" customFormat="1" ht="15">
      <c r="A84" s="23">
        <v>1</v>
      </c>
      <c r="B84" s="10" t="s">
        <v>84</v>
      </c>
      <c r="C84" s="9" t="s">
        <v>107</v>
      </c>
      <c r="D84" s="11" t="s">
        <v>167</v>
      </c>
      <c r="E84" s="12" t="s">
        <v>171</v>
      </c>
      <c r="F84" s="13" t="s">
        <v>125</v>
      </c>
      <c r="G84" s="14">
        <v>15</v>
      </c>
      <c r="H84" s="15">
        <f t="shared" si="10"/>
        <v>18</v>
      </c>
      <c r="I84" s="16">
        <f>G84/0.6</f>
        <v>25</v>
      </c>
      <c r="J84" s="17">
        <f t="shared" si="11"/>
        <v>0.28</v>
      </c>
      <c r="K84" s="18" t="s">
        <v>101</v>
      </c>
    </row>
    <row r="85" spans="1:11" s="18" customFormat="1" ht="15">
      <c r="A85" s="23">
        <v>1</v>
      </c>
      <c r="B85" s="10" t="s">
        <v>84</v>
      </c>
      <c r="C85" s="9" t="s">
        <v>111</v>
      </c>
      <c r="D85" s="11">
        <v>413</v>
      </c>
      <c r="E85" s="12" t="s">
        <v>146</v>
      </c>
      <c r="F85" s="13" t="s">
        <v>125</v>
      </c>
      <c r="G85" s="14">
        <v>196</v>
      </c>
      <c r="H85" s="15">
        <f t="shared" si="10"/>
        <v>231</v>
      </c>
      <c r="I85" s="16">
        <v>310</v>
      </c>
      <c r="J85" s="17">
        <f t="shared" si="11"/>
        <v>0.2548387096774194</v>
      </c>
      <c r="K85" s="18" t="s">
        <v>101</v>
      </c>
    </row>
    <row r="86" spans="1:11" s="34" customFormat="1" ht="15">
      <c r="A86" s="35">
        <v>3</v>
      </c>
      <c r="B86" s="10" t="s">
        <v>84</v>
      </c>
      <c r="C86" s="30" t="s">
        <v>111</v>
      </c>
      <c r="D86" s="31" t="s">
        <v>65</v>
      </c>
      <c r="E86" s="32" t="s">
        <v>146</v>
      </c>
      <c r="F86" s="36" t="s">
        <v>125</v>
      </c>
      <c r="G86" s="33">
        <v>241</v>
      </c>
      <c r="H86" s="15">
        <f t="shared" si="10"/>
        <v>284</v>
      </c>
      <c r="I86" s="16">
        <v>395</v>
      </c>
      <c r="J86" s="17">
        <f t="shared" si="11"/>
        <v>0.28101265822784816</v>
      </c>
      <c r="K86" s="34" t="s">
        <v>101</v>
      </c>
    </row>
    <row r="87" spans="1:11" s="34" customFormat="1" ht="15">
      <c r="A87" s="35">
        <v>1</v>
      </c>
      <c r="B87" s="10" t="s">
        <v>84</v>
      </c>
      <c r="C87" s="30" t="s">
        <v>114</v>
      </c>
      <c r="D87" s="31" t="s">
        <v>133</v>
      </c>
      <c r="E87" s="32" t="s">
        <v>417</v>
      </c>
      <c r="F87" s="36" t="s">
        <v>125</v>
      </c>
      <c r="G87" s="33">
        <v>2918</v>
      </c>
      <c r="H87" s="15">
        <v>4633</v>
      </c>
      <c r="I87" s="16">
        <v>7244</v>
      </c>
      <c r="J87" s="17">
        <f t="shared" si="11"/>
        <v>0.3604362230811706</v>
      </c>
      <c r="K87" s="34" t="s">
        <v>101</v>
      </c>
    </row>
    <row r="88" spans="1:11" s="34" customFormat="1" ht="15">
      <c r="A88" s="35">
        <v>1</v>
      </c>
      <c r="B88" s="10" t="s">
        <v>84</v>
      </c>
      <c r="C88" s="30" t="s">
        <v>114</v>
      </c>
      <c r="D88" s="31" t="s">
        <v>132</v>
      </c>
      <c r="E88" s="32" t="s">
        <v>418</v>
      </c>
      <c r="F88" s="36" t="s">
        <v>125</v>
      </c>
      <c r="G88" s="33">
        <v>3227</v>
      </c>
      <c r="H88" s="15">
        <v>3897</v>
      </c>
      <c r="I88" s="16">
        <v>7869</v>
      </c>
      <c r="J88" s="17">
        <f t="shared" si="11"/>
        <v>0.5047655356462066</v>
      </c>
      <c r="K88" s="34" t="s">
        <v>101</v>
      </c>
    </row>
    <row r="89" spans="1:11" s="18" customFormat="1" ht="15">
      <c r="A89" s="23">
        <v>6</v>
      </c>
      <c r="B89" s="10" t="s">
        <v>84</v>
      </c>
      <c r="C89" s="9" t="s">
        <v>114</v>
      </c>
      <c r="D89" s="11" t="s">
        <v>21</v>
      </c>
      <c r="E89" s="12" t="s">
        <v>148</v>
      </c>
      <c r="F89" s="13" t="s">
        <v>125</v>
      </c>
      <c r="G89" s="14">
        <v>525</v>
      </c>
      <c r="H89" s="15">
        <f t="shared" si="10"/>
        <v>618</v>
      </c>
      <c r="I89" s="16">
        <f>G89/0.6</f>
        <v>875</v>
      </c>
      <c r="J89" s="17">
        <f t="shared" si="11"/>
        <v>0.2937142857142857</v>
      </c>
      <c r="K89" s="18" t="s">
        <v>101</v>
      </c>
    </row>
    <row r="90" spans="1:11" s="18" customFormat="1" ht="15">
      <c r="A90" s="23">
        <v>1</v>
      </c>
      <c r="B90" s="10" t="s">
        <v>84</v>
      </c>
      <c r="C90" s="9" t="s">
        <v>114</v>
      </c>
      <c r="D90" s="11" t="s">
        <v>20</v>
      </c>
      <c r="E90" s="12" t="s">
        <v>148</v>
      </c>
      <c r="F90" s="13" t="s">
        <v>125</v>
      </c>
      <c r="G90" s="14">
        <v>1290</v>
      </c>
      <c r="H90" s="15">
        <f t="shared" si="10"/>
        <v>1518</v>
      </c>
      <c r="I90" s="16">
        <f>G90/0.6</f>
        <v>2150</v>
      </c>
      <c r="J90" s="17">
        <f t="shared" si="11"/>
        <v>0.293953488372093</v>
      </c>
      <c r="K90" s="18" t="s">
        <v>101</v>
      </c>
    </row>
    <row r="91" spans="1:11" s="34" customFormat="1" ht="15">
      <c r="A91" s="23">
        <v>2</v>
      </c>
      <c r="B91" s="10" t="s">
        <v>84</v>
      </c>
      <c r="C91" s="9" t="s">
        <v>114</v>
      </c>
      <c r="D91" s="11" t="s">
        <v>130</v>
      </c>
      <c r="E91" s="12" t="s">
        <v>147</v>
      </c>
      <c r="F91" s="13" t="s">
        <v>125</v>
      </c>
      <c r="G91" s="14">
        <v>930</v>
      </c>
      <c r="H91" s="15">
        <f t="shared" si="10"/>
        <v>1095</v>
      </c>
      <c r="I91" s="16">
        <f>G91/0.6</f>
        <v>1550</v>
      </c>
      <c r="J91" s="17">
        <f t="shared" si="11"/>
        <v>0.2935483870967742</v>
      </c>
      <c r="K91" s="18" t="s">
        <v>101</v>
      </c>
    </row>
    <row r="92" spans="1:11" s="18" customFormat="1" ht="15">
      <c r="A92" s="23">
        <v>2</v>
      </c>
      <c r="B92" s="10" t="s">
        <v>84</v>
      </c>
      <c r="C92" s="9" t="s">
        <v>109</v>
      </c>
      <c r="D92" s="11" t="s">
        <v>16</v>
      </c>
      <c r="E92" s="9" t="s">
        <v>128</v>
      </c>
      <c r="F92" s="13" t="s">
        <v>125</v>
      </c>
      <c r="G92" s="14">
        <v>282</v>
      </c>
      <c r="H92" s="15">
        <f t="shared" si="10"/>
        <v>332</v>
      </c>
      <c r="I92" s="16">
        <v>485</v>
      </c>
      <c r="J92" s="17">
        <f t="shared" si="11"/>
        <v>0.3154639175257732</v>
      </c>
      <c r="K92" s="18" t="s">
        <v>101</v>
      </c>
    </row>
    <row r="93" spans="1:11" s="18" customFormat="1" ht="15">
      <c r="A93" s="23">
        <v>1</v>
      </c>
      <c r="B93" s="10" t="s">
        <v>84</v>
      </c>
      <c r="C93" s="9" t="s">
        <v>109</v>
      </c>
      <c r="D93" s="11" t="s">
        <v>8</v>
      </c>
      <c r="E93" s="12" t="s">
        <v>131</v>
      </c>
      <c r="F93" s="13" t="s">
        <v>125</v>
      </c>
      <c r="G93" s="14">
        <v>44.1</v>
      </c>
      <c r="H93" s="15">
        <f t="shared" si="10"/>
        <v>52</v>
      </c>
      <c r="I93" s="16">
        <v>95</v>
      </c>
      <c r="J93" s="17">
        <f t="shared" si="11"/>
        <v>0.4526315789473684</v>
      </c>
      <c r="K93" s="37" t="s">
        <v>375</v>
      </c>
    </row>
    <row r="94" spans="1:11" s="18" customFormat="1" ht="15">
      <c r="A94" s="19">
        <v>1</v>
      </c>
      <c r="B94" s="20" t="s">
        <v>435</v>
      </c>
      <c r="C94" s="9" t="s">
        <v>92</v>
      </c>
      <c r="D94" s="21">
        <v>111090</v>
      </c>
      <c r="E94" s="22" t="s">
        <v>388</v>
      </c>
      <c r="F94" s="13" t="s">
        <v>125</v>
      </c>
      <c r="G94" s="14">
        <v>90</v>
      </c>
      <c r="H94" s="15">
        <v>135</v>
      </c>
      <c r="I94" s="16">
        <v>270</v>
      </c>
      <c r="J94" s="17">
        <f>(1-(H94/I94))</f>
        <v>0.5</v>
      </c>
      <c r="K94" s="18" t="s">
        <v>101</v>
      </c>
    </row>
    <row r="95" spans="1:11" ht="22.5">
      <c r="A95" s="86" t="s">
        <v>365</v>
      </c>
      <c r="B95" s="87"/>
      <c r="C95" s="87"/>
      <c r="D95" s="87"/>
      <c r="E95" s="87"/>
      <c r="F95" s="87"/>
      <c r="G95" s="87"/>
      <c r="H95" s="87"/>
      <c r="I95" s="87"/>
      <c r="J95" s="87"/>
      <c r="K95" s="88"/>
    </row>
    <row r="96" spans="1:11" s="18" customFormat="1" ht="15">
      <c r="A96" s="23">
        <v>1</v>
      </c>
      <c r="B96" s="10" t="s">
        <v>84</v>
      </c>
      <c r="C96" s="9" t="s">
        <v>107</v>
      </c>
      <c r="D96" s="11" t="s">
        <v>67</v>
      </c>
      <c r="E96" s="12" t="s">
        <v>140</v>
      </c>
      <c r="F96" s="13" t="s">
        <v>125</v>
      </c>
      <c r="G96" s="14">
        <v>69</v>
      </c>
      <c r="H96" s="15">
        <f aca="true" t="shared" si="12" ref="H96:H112">ROUNDUP(G96/0.85,0)</f>
        <v>82</v>
      </c>
      <c r="I96" s="16">
        <f aca="true" t="shared" si="13" ref="I96:I106">G96/0.6</f>
        <v>115</v>
      </c>
      <c r="J96" s="17">
        <f aca="true" t="shared" si="14" ref="J96:J112">(1-(H96/I96))</f>
        <v>0.28695652173913044</v>
      </c>
      <c r="K96" s="18" t="s">
        <v>101</v>
      </c>
    </row>
    <row r="97" spans="1:11" s="18" customFormat="1" ht="15">
      <c r="A97" s="23">
        <v>3</v>
      </c>
      <c r="B97" s="10" t="s">
        <v>84</v>
      </c>
      <c r="C97" s="9" t="s">
        <v>107</v>
      </c>
      <c r="D97" s="11" t="s">
        <v>64</v>
      </c>
      <c r="E97" s="12" t="s">
        <v>144</v>
      </c>
      <c r="F97" s="13" t="s">
        <v>125</v>
      </c>
      <c r="G97" s="14">
        <v>102</v>
      </c>
      <c r="H97" s="15">
        <f t="shared" si="12"/>
        <v>120</v>
      </c>
      <c r="I97" s="16">
        <f t="shared" si="13"/>
        <v>170</v>
      </c>
      <c r="J97" s="17">
        <f t="shared" si="14"/>
        <v>0.2941176470588235</v>
      </c>
      <c r="K97" s="18" t="s">
        <v>101</v>
      </c>
    </row>
    <row r="98" spans="1:11" s="18" customFormat="1" ht="15">
      <c r="A98" s="23">
        <v>1</v>
      </c>
      <c r="B98" s="10" t="s">
        <v>84</v>
      </c>
      <c r="C98" s="9" t="s">
        <v>107</v>
      </c>
      <c r="D98" s="11" t="s">
        <v>30</v>
      </c>
      <c r="E98" s="12" t="s">
        <v>140</v>
      </c>
      <c r="F98" s="13" t="s">
        <v>125</v>
      </c>
      <c r="G98" s="14">
        <v>78</v>
      </c>
      <c r="H98" s="15">
        <f t="shared" si="12"/>
        <v>92</v>
      </c>
      <c r="I98" s="16">
        <f t="shared" si="13"/>
        <v>130</v>
      </c>
      <c r="J98" s="17">
        <f t="shared" si="14"/>
        <v>0.29230769230769227</v>
      </c>
      <c r="K98" s="18" t="s">
        <v>101</v>
      </c>
    </row>
    <row r="99" spans="1:11" s="18" customFormat="1" ht="15">
      <c r="A99" s="23">
        <v>1</v>
      </c>
      <c r="B99" s="10" t="s">
        <v>84</v>
      </c>
      <c r="C99" s="9" t="s">
        <v>107</v>
      </c>
      <c r="D99" s="11" t="s">
        <v>29</v>
      </c>
      <c r="E99" s="12" t="s">
        <v>140</v>
      </c>
      <c r="F99" s="13" t="s">
        <v>125</v>
      </c>
      <c r="G99" s="14">
        <v>78</v>
      </c>
      <c r="H99" s="15">
        <f t="shared" si="12"/>
        <v>92</v>
      </c>
      <c r="I99" s="16">
        <f t="shared" si="13"/>
        <v>130</v>
      </c>
      <c r="J99" s="17">
        <f t="shared" si="14"/>
        <v>0.29230769230769227</v>
      </c>
      <c r="K99" s="18" t="s">
        <v>101</v>
      </c>
    </row>
    <row r="100" spans="1:11" s="18" customFormat="1" ht="15">
      <c r="A100" s="23">
        <v>1</v>
      </c>
      <c r="B100" s="10" t="s">
        <v>84</v>
      </c>
      <c r="C100" s="9" t="s">
        <v>107</v>
      </c>
      <c r="D100" s="11" t="s">
        <v>28</v>
      </c>
      <c r="E100" s="12" t="s">
        <v>140</v>
      </c>
      <c r="F100" s="13" t="s">
        <v>125</v>
      </c>
      <c r="G100" s="14">
        <v>117</v>
      </c>
      <c r="H100" s="15">
        <f t="shared" si="12"/>
        <v>138</v>
      </c>
      <c r="I100" s="16">
        <f t="shared" si="13"/>
        <v>195</v>
      </c>
      <c r="J100" s="17">
        <f t="shared" si="14"/>
        <v>0.29230769230769227</v>
      </c>
      <c r="K100" s="18" t="s">
        <v>101</v>
      </c>
    </row>
    <row r="101" spans="1:11" s="18" customFormat="1" ht="15">
      <c r="A101" s="23">
        <v>2</v>
      </c>
      <c r="B101" s="10" t="s">
        <v>84</v>
      </c>
      <c r="C101" s="9" t="s">
        <v>107</v>
      </c>
      <c r="D101" s="11" t="s">
        <v>24</v>
      </c>
      <c r="E101" s="12" t="s">
        <v>140</v>
      </c>
      <c r="F101" s="13" t="s">
        <v>125</v>
      </c>
      <c r="G101" s="14">
        <v>131</v>
      </c>
      <c r="H101" s="15">
        <f t="shared" si="12"/>
        <v>155</v>
      </c>
      <c r="I101" s="16">
        <f t="shared" si="13"/>
        <v>218.33333333333334</v>
      </c>
      <c r="J101" s="17">
        <f t="shared" si="14"/>
        <v>0.29007633587786263</v>
      </c>
      <c r="K101" s="18" t="s">
        <v>101</v>
      </c>
    </row>
    <row r="102" spans="1:11" s="18" customFormat="1" ht="15">
      <c r="A102" s="23">
        <v>3</v>
      </c>
      <c r="B102" s="10" t="s">
        <v>84</v>
      </c>
      <c r="C102" s="9" t="s">
        <v>107</v>
      </c>
      <c r="D102" s="11" t="s">
        <v>192</v>
      </c>
      <c r="E102" s="12" t="s">
        <v>141</v>
      </c>
      <c r="F102" s="13" t="s">
        <v>125</v>
      </c>
      <c r="G102" s="33">
        <v>62.9</v>
      </c>
      <c r="H102" s="15">
        <f t="shared" si="12"/>
        <v>74</v>
      </c>
      <c r="I102" s="16">
        <f t="shared" si="13"/>
        <v>104.83333333333333</v>
      </c>
      <c r="J102" s="17">
        <f t="shared" si="14"/>
        <v>0.2941176470588235</v>
      </c>
      <c r="K102" s="18" t="s">
        <v>101</v>
      </c>
    </row>
    <row r="103" spans="1:11" s="18" customFormat="1" ht="15">
      <c r="A103" s="23">
        <v>3</v>
      </c>
      <c r="B103" s="10" t="s">
        <v>84</v>
      </c>
      <c r="C103" s="9" t="s">
        <v>107</v>
      </c>
      <c r="D103" s="11" t="s">
        <v>7</v>
      </c>
      <c r="E103" s="12" t="s">
        <v>141</v>
      </c>
      <c r="F103" s="13" t="s">
        <v>125</v>
      </c>
      <c r="G103" s="14">
        <v>63.6</v>
      </c>
      <c r="H103" s="15">
        <f t="shared" si="12"/>
        <v>75</v>
      </c>
      <c r="I103" s="16">
        <f t="shared" si="13"/>
        <v>106</v>
      </c>
      <c r="J103" s="17">
        <f t="shared" si="14"/>
        <v>0.2924528301886793</v>
      </c>
      <c r="K103" s="18" t="s">
        <v>101</v>
      </c>
    </row>
    <row r="104" spans="1:11" s="18" customFormat="1" ht="15">
      <c r="A104" s="23">
        <v>1</v>
      </c>
      <c r="B104" s="10" t="s">
        <v>84</v>
      </c>
      <c r="C104" s="9" t="s">
        <v>107</v>
      </c>
      <c r="D104" s="11" t="s">
        <v>6</v>
      </c>
      <c r="E104" s="12" t="s">
        <v>140</v>
      </c>
      <c r="F104" s="13" t="s">
        <v>125</v>
      </c>
      <c r="G104" s="14">
        <v>58.8</v>
      </c>
      <c r="H104" s="15">
        <f t="shared" si="12"/>
        <v>70</v>
      </c>
      <c r="I104" s="16">
        <f t="shared" si="13"/>
        <v>98</v>
      </c>
      <c r="J104" s="17">
        <f t="shared" si="14"/>
        <v>0.2857142857142857</v>
      </c>
      <c r="K104" s="18" t="s">
        <v>101</v>
      </c>
    </row>
    <row r="105" spans="1:11" s="18" customFormat="1" ht="15">
      <c r="A105" s="23">
        <v>1</v>
      </c>
      <c r="B105" s="10" t="s">
        <v>84</v>
      </c>
      <c r="C105" s="9" t="s">
        <v>107</v>
      </c>
      <c r="D105" s="11" t="s">
        <v>193</v>
      </c>
      <c r="E105" s="12" t="s">
        <v>140</v>
      </c>
      <c r="F105" s="13" t="s">
        <v>125</v>
      </c>
      <c r="G105" s="33">
        <v>59.25</v>
      </c>
      <c r="H105" s="15">
        <f t="shared" si="12"/>
        <v>70</v>
      </c>
      <c r="I105" s="16">
        <f t="shared" si="13"/>
        <v>98.75</v>
      </c>
      <c r="J105" s="17">
        <f t="shared" si="14"/>
        <v>0.2911392405063291</v>
      </c>
      <c r="K105" s="18" t="s">
        <v>101</v>
      </c>
    </row>
    <row r="106" spans="1:11" s="18" customFormat="1" ht="15">
      <c r="A106" s="23">
        <v>1</v>
      </c>
      <c r="B106" s="10" t="s">
        <v>84</v>
      </c>
      <c r="C106" s="9" t="s">
        <v>107</v>
      </c>
      <c r="D106" s="11" t="s">
        <v>5</v>
      </c>
      <c r="E106" s="12" t="s">
        <v>140</v>
      </c>
      <c r="F106" s="13" t="s">
        <v>125</v>
      </c>
      <c r="G106" s="14">
        <v>68.4</v>
      </c>
      <c r="H106" s="15">
        <f t="shared" si="12"/>
        <v>81</v>
      </c>
      <c r="I106" s="16">
        <f t="shared" si="13"/>
        <v>114.00000000000001</v>
      </c>
      <c r="J106" s="17">
        <f t="shared" si="14"/>
        <v>0.28947368421052644</v>
      </c>
      <c r="K106" s="18" t="s">
        <v>101</v>
      </c>
    </row>
    <row r="107" spans="1:11" s="18" customFormat="1" ht="15">
      <c r="A107" s="23">
        <v>28</v>
      </c>
      <c r="B107" s="10" t="s">
        <v>84</v>
      </c>
      <c r="C107" s="9" t="s">
        <v>207</v>
      </c>
      <c r="D107" s="11" t="s">
        <v>208</v>
      </c>
      <c r="E107" s="12" t="s">
        <v>141</v>
      </c>
      <c r="F107" s="13" t="s">
        <v>125</v>
      </c>
      <c r="G107" s="14">
        <v>33.15</v>
      </c>
      <c r="H107" s="15">
        <f t="shared" si="12"/>
        <v>39</v>
      </c>
      <c r="I107" s="16">
        <f>G107/0.65</f>
        <v>50.99999999999999</v>
      </c>
      <c r="J107" s="17">
        <f t="shared" si="14"/>
        <v>0.23529411764705876</v>
      </c>
      <c r="K107" s="18" t="s">
        <v>101</v>
      </c>
    </row>
    <row r="108" spans="1:11" s="18" customFormat="1" ht="15">
      <c r="A108" s="23">
        <v>2</v>
      </c>
      <c r="B108" s="10" t="s">
        <v>84</v>
      </c>
      <c r="C108" s="9" t="s">
        <v>114</v>
      </c>
      <c r="D108" s="11" t="s">
        <v>34</v>
      </c>
      <c r="E108" s="12" t="s">
        <v>175</v>
      </c>
      <c r="F108" s="13" t="s">
        <v>125</v>
      </c>
      <c r="G108" s="14">
        <v>3</v>
      </c>
      <c r="H108" s="15">
        <f t="shared" si="12"/>
        <v>4</v>
      </c>
      <c r="I108" s="16">
        <v>7</v>
      </c>
      <c r="J108" s="17">
        <f t="shared" si="14"/>
        <v>0.4285714285714286</v>
      </c>
      <c r="K108" s="18" t="s">
        <v>101</v>
      </c>
    </row>
    <row r="109" spans="1:11" s="18" customFormat="1" ht="15">
      <c r="A109" s="23">
        <v>1</v>
      </c>
      <c r="B109" s="10" t="s">
        <v>84</v>
      </c>
      <c r="C109" s="9" t="s">
        <v>114</v>
      </c>
      <c r="D109" s="11" t="s">
        <v>32</v>
      </c>
      <c r="E109" s="12" t="s">
        <v>140</v>
      </c>
      <c r="F109" s="13" t="s">
        <v>125</v>
      </c>
      <c r="G109" s="14">
        <v>109.8</v>
      </c>
      <c r="H109" s="15">
        <f t="shared" si="12"/>
        <v>130</v>
      </c>
      <c r="I109" s="16">
        <f>G109/0.6</f>
        <v>183</v>
      </c>
      <c r="J109" s="17">
        <f t="shared" si="14"/>
        <v>0.2896174863387978</v>
      </c>
      <c r="K109" s="18" t="s">
        <v>101</v>
      </c>
    </row>
    <row r="110" spans="1:11" s="18" customFormat="1" ht="15">
      <c r="A110" s="23">
        <v>2</v>
      </c>
      <c r="B110" s="10" t="s">
        <v>84</v>
      </c>
      <c r="C110" s="9" t="s">
        <v>114</v>
      </c>
      <c r="D110" s="11" t="s">
        <v>31</v>
      </c>
      <c r="E110" s="12" t="s">
        <v>140</v>
      </c>
      <c r="F110" s="13" t="s">
        <v>125</v>
      </c>
      <c r="G110" s="14">
        <v>101.64</v>
      </c>
      <c r="H110" s="15">
        <f t="shared" si="12"/>
        <v>120</v>
      </c>
      <c r="I110" s="16">
        <f>G110/0.6</f>
        <v>169.4</v>
      </c>
      <c r="J110" s="17">
        <f t="shared" si="14"/>
        <v>0.29161747343565525</v>
      </c>
      <c r="K110" s="18" t="s">
        <v>101</v>
      </c>
    </row>
    <row r="111" spans="1:11" s="34" customFormat="1" ht="15">
      <c r="A111" s="9">
        <v>6</v>
      </c>
      <c r="B111" s="10" t="s">
        <v>84</v>
      </c>
      <c r="C111" s="9" t="s">
        <v>333</v>
      </c>
      <c r="D111" s="11" t="s">
        <v>33</v>
      </c>
      <c r="E111" s="9" t="s">
        <v>389</v>
      </c>
      <c r="F111" s="18"/>
      <c r="G111" s="27">
        <v>121</v>
      </c>
      <c r="H111" s="15">
        <v>125</v>
      </c>
      <c r="I111" s="38">
        <v>195</v>
      </c>
      <c r="J111" s="17">
        <f t="shared" si="14"/>
        <v>0.3589743589743589</v>
      </c>
      <c r="K111" s="18" t="s">
        <v>101</v>
      </c>
    </row>
    <row r="112" spans="1:11" s="18" customFormat="1" ht="15">
      <c r="A112" s="23">
        <v>5</v>
      </c>
      <c r="B112" s="10" t="s">
        <v>84</v>
      </c>
      <c r="C112" s="9" t="s">
        <v>209</v>
      </c>
      <c r="D112" s="11" t="s">
        <v>210</v>
      </c>
      <c r="E112" s="12" t="s">
        <v>140</v>
      </c>
      <c r="F112" s="13" t="s">
        <v>125</v>
      </c>
      <c r="G112" s="33">
        <v>58.95</v>
      </c>
      <c r="H112" s="15">
        <f t="shared" si="12"/>
        <v>70</v>
      </c>
      <c r="I112" s="16">
        <v>95</v>
      </c>
      <c r="J112" s="17">
        <f t="shared" si="14"/>
        <v>0.26315789473684215</v>
      </c>
      <c r="K112" s="18" t="s">
        <v>101</v>
      </c>
    </row>
    <row r="113" spans="1:11" ht="22.5">
      <c r="A113" s="86" t="s">
        <v>367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8"/>
    </row>
    <row r="114" spans="1:11" s="18" customFormat="1" ht="15">
      <c r="A114" s="23">
        <v>4</v>
      </c>
      <c r="B114" s="10" t="s">
        <v>84</v>
      </c>
      <c r="C114" s="9" t="s">
        <v>107</v>
      </c>
      <c r="D114" s="11" t="s">
        <v>169</v>
      </c>
      <c r="E114" s="12" t="s">
        <v>344</v>
      </c>
      <c r="F114" s="13" t="s">
        <v>125</v>
      </c>
      <c r="G114" s="14">
        <v>24</v>
      </c>
      <c r="H114" s="15">
        <f aca="true" t="shared" si="15" ref="H114:H119">ROUNDUP(G114/0.85,0)</f>
        <v>29</v>
      </c>
      <c r="I114" s="16">
        <f>G114/0.6</f>
        <v>40</v>
      </c>
      <c r="J114" s="17">
        <f aca="true" t="shared" si="16" ref="J114:J119">(1-(H114/I114))</f>
        <v>0.275</v>
      </c>
      <c r="K114" s="18" t="s">
        <v>101</v>
      </c>
    </row>
    <row r="115" spans="1:11" s="18" customFormat="1" ht="15">
      <c r="A115" s="23">
        <v>1</v>
      </c>
      <c r="B115" s="10" t="s">
        <v>84</v>
      </c>
      <c r="C115" s="9" t="s">
        <v>107</v>
      </c>
      <c r="D115" s="11" t="s">
        <v>194</v>
      </c>
      <c r="E115" s="12" t="s">
        <v>213</v>
      </c>
      <c r="F115" s="13" t="s">
        <v>125</v>
      </c>
      <c r="G115" s="14">
        <v>267</v>
      </c>
      <c r="H115" s="15">
        <f t="shared" si="15"/>
        <v>315</v>
      </c>
      <c r="I115" s="16">
        <f>G115/0.6</f>
        <v>445</v>
      </c>
      <c r="J115" s="17">
        <f t="shared" si="16"/>
        <v>0.2921348314606742</v>
      </c>
      <c r="K115" s="18" t="s">
        <v>101</v>
      </c>
    </row>
    <row r="116" spans="1:11" s="18" customFormat="1" ht="15">
      <c r="A116" s="23">
        <v>1</v>
      </c>
      <c r="B116" s="10" t="s">
        <v>84</v>
      </c>
      <c r="C116" s="9" t="s">
        <v>107</v>
      </c>
      <c r="D116" s="11" t="s">
        <v>47</v>
      </c>
      <c r="E116" s="12" t="s">
        <v>213</v>
      </c>
      <c r="F116" s="13" t="s">
        <v>125</v>
      </c>
      <c r="G116" s="14">
        <v>341.4</v>
      </c>
      <c r="H116" s="15">
        <f t="shared" si="15"/>
        <v>402</v>
      </c>
      <c r="I116" s="16">
        <f>G116/0.6</f>
        <v>569</v>
      </c>
      <c r="J116" s="17">
        <f t="shared" si="16"/>
        <v>0.29349736379613356</v>
      </c>
      <c r="K116" s="18" t="s">
        <v>101</v>
      </c>
    </row>
    <row r="117" spans="1:11" s="18" customFormat="1" ht="15">
      <c r="A117" s="23">
        <v>1</v>
      </c>
      <c r="B117" s="10" t="s">
        <v>84</v>
      </c>
      <c r="C117" s="9" t="s">
        <v>107</v>
      </c>
      <c r="D117" s="11" t="s">
        <v>46</v>
      </c>
      <c r="E117" s="12" t="s">
        <v>390</v>
      </c>
      <c r="F117" s="13" t="s">
        <v>125</v>
      </c>
      <c r="G117" s="14">
        <v>642</v>
      </c>
      <c r="H117" s="15">
        <f t="shared" si="15"/>
        <v>756</v>
      </c>
      <c r="I117" s="16">
        <f>G117/0.6</f>
        <v>1070</v>
      </c>
      <c r="J117" s="17">
        <f t="shared" si="16"/>
        <v>0.2934579439252336</v>
      </c>
      <c r="K117" s="18" t="s">
        <v>101</v>
      </c>
    </row>
    <row r="118" spans="1:11" s="18" customFormat="1" ht="15">
      <c r="A118" s="23">
        <v>1</v>
      </c>
      <c r="B118" s="10" t="s">
        <v>84</v>
      </c>
      <c r="C118" s="9" t="s">
        <v>209</v>
      </c>
      <c r="D118" s="11" t="s">
        <v>212</v>
      </c>
      <c r="E118" s="12" t="s">
        <v>213</v>
      </c>
      <c r="F118" s="13" t="s">
        <v>125</v>
      </c>
      <c r="G118" s="33">
        <v>261.34</v>
      </c>
      <c r="H118" s="15">
        <f t="shared" si="15"/>
        <v>308</v>
      </c>
      <c r="I118" s="16">
        <v>425</v>
      </c>
      <c r="J118" s="17">
        <f t="shared" si="16"/>
        <v>0.2752941176470588</v>
      </c>
      <c r="K118" s="18" t="s">
        <v>101</v>
      </c>
    </row>
    <row r="119" spans="1:11" s="18" customFormat="1" ht="15">
      <c r="A119" s="23">
        <v>1</v>
      </c>
      <c r="B119" s="10" t="s">
        <v>84</v>
      </c>
      <c r="C119" s="9" t="s">
        <v>209</v>
      </c>
      <c r="D119" s="11" t="s">
        <v>211</v>
      </c>
      <c r="E119" s="12" t="s">
        <v>213</v>
      </c>
      <c r="F119" s="13" t="s">
        <v>125</v>
      </c>
      <c r="G119" s="33">
        <v>333.75</v>
      </c>
      <c r="H119" s="15">
        <f t="shared" si="15"/>
        <v>393</v>
      </c>
      <c r="I119" s="16">
        <v>525</v>
      </c>
      <c r="J119" s="17">
        <f t="shared" si="16"/>
        <v>0.25142857142857145</v>
      </c>
      <c r="K119" s="18" t="s">
        <v>101</v>
      </c>
    </row>
    <row r="120" spans="1:11" ht="22.5">
      <c r="A120" s="86" t="s">
        <v>369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8"/>
    </row>
    <row r="121" spans="1:11" s="18" customFormat="1" ht="15">
      <c r="A121" s="9">
        <v>1</v>
      </c>
      <c r="B121" s="10" t="s">
        <v>84</v>
      </c>
      <c r="C121" s="9" t="s">
        <v>113</v>
      </c>
      <c r="D121" s="11" t="s">
        <v>3</v>
      </c>
      <c r="E121" s="12" t="s">
        <v>376</v>
      </c>
      <c r="F121" s="13" t="s">
        <v>125</v>
      </c>
      <c r="G121" s="14">
        <v>120</v>
      </c>
      <c r="H121" s="15">
        <f aca="true" t="shared" si="17" ref="H121:H132">ROUNDUP(G121/0.85,0)</f>
        <v>142</v>
      </c>
      <c r="I121" s="16">
        <f>G121/0.6+5</f>
        <v>205</v>
      </c>
      <c r="J121" s="17">
        <f aca="true" t="shared" si="18" ref="J121:J134">(1-(H121/I121))</f>
        <v>0.30731707317073176</v>
      </c>
      <c r="K121" s="18" t="s">
        <v>101</v>
      </c>
    </row>
    <row r="122" spans="1:11" s="18" customFormat="1" ht="15">
      <c r="A122" s="9">
        <v>1</v>
      </c>
      <c r="B122" s="10" t="s">
        <v>84</v>
      </c>
      <c r="C122" s="9" t="s">
        <v>113</v>
      </c>
      <c r="D122" s="11" t="s">
        <v>2</v>
      </c>
      <c r="E122" s="12" t="s">
        <v>376</v>
      </c>
      <c r="F122" s="13" t="s">
        <v>125</v>
      </c>
      <c r="G122" s="14">
        <v>100</v>
      </c>
      <c r="H122" s="15">
        <f t="shared" si="17"/>
        <v>118</v>
      </c>
      <c r="I122" s="16">
        <f>G122/0.6+5</f>
        <v>171.66666666666669</v>
      </c>
      <c r="J122" s="17">
        <f t="shared" si="18"/>
        <v>0.31262135922330103</v>
      </c>
      <c r="K122" s="18" t="s">
        <v>101</v>
      </c>
    </row>
    <row r="123" spans="1:11" s="18" customFormat="1" ht="15">
      <c r="A123" s="9">
        <v>1</v>
      </c>
      <c r="B123" s="10" t="s">
        <v>84</v>
      </c>
      <c r="C123" s="9" t="s">
        <v>111</v>
      </c>
      <c r="D123" s="11">
        <v>660</v>
      </c>
      <c r="E123" s="12" t="s">
        <v>376</v>
      </c>
      <c r="F123" s="13" t="s">
        <v>125</v>
      </c>
      <c r="G123" s="14">
        <v>367</v>
      </c>
      <c r="H123" s="15">
        <f t="shared" si="17"/>
        <v>432</v>
      </c>
      <c r="I123" s="16">
        <v>565</v>
      </c>
      <c r="J123" s="17">
        <f t="shared" si="18"/>
        <v>0.23539823008849559</v>
      </c>
      <c r="K123" s="18" t="s">
        <v>101</v>
      </c>
    </row>
    <row r="124" spans="1:11" s="18" customFormat="1" ht="15">
      <c r="A124" s="9">
        <v>1</v>
      </c>
      <c r="B124" s="10" t="s">
        <v>84</v>
      </c>
      <c r="C124" s="9" t="s">
        <v>111</v>
      </c>
      <c r="D124" s="11">
        <v>662</v>
      </c>
      <c r="E124" s="12" t="s">
        <v>376</v>
      </c>
      <c r="F124" s="13" t="s">
        <v>125</v>
      </c>
      <c r="G124" s="14">
        <v>249</v>
      </c>
      <c r="H124" s="15">
        <f t="shared" si="17"/>
        <v>293</v>
      </c>
      <c r="I124" s="16">
        <v>385</v>
      </c>
      <c r="J124" s="17">
        <f t="shared" si="18"/>
        <v>0.23896103896103893</v>
      </c>
      <c r="K124" s="18" t="s">
        <v>189</v>
      </c>
    </row>
    <row r="125" spans="1:11" s="18" customFormat="1" ht="15">
      <c r="A125" s="23">
        <v>1</v>
      </c>
      <c r="B125" s="10" t="s">
        <v>84</v>
      </c>
      <c r="C125" s="9" t="s">
        <v>114</v>
      </c>
      <c r="D125" s="9" t="s">
        <v>134</v>
      </c>
      <c r="E125" s="9" t="s">
        <v>419</v>
      </c>
      <c r="F125" s="13" t="s">
        <v>125</v>
      </c>
      <c r="G125" s="33">
        <v>1417</v>
      </c>
      <c r="H125" s="15">
        <v>3985</v>
      </c>
      <c r="I125" s="16">
        <v>7750</v>
      </c>
      <c r="J125" s="17">
        <f t="shared" si="18"/>
        <v>0.48580645161290326</v>
      </c>
      <c r="K125" s="18" t="s">
        <v>101</v>
      </c>
    </row>
    <row r="126" spans="1:11" s="18" customFormat="1" ht="15">
      <c r="A126" s="23">
        <v>1</v>
      </c>
      <c r="B126" s="10" t="s">
        <v>84</v>
      </c>
      <c r="C126" s="30" t="s">
        <v>182</v>
      </c>
      <c r="D126" s="11" t="s">
        <v>195</v>
      </c>
      <c r="E126" s="12" t="s">
        <v>196</v>
      </c>
      <c r="F126" s="13" t="s">
        <v>125</v>
      </c>
      <c r="G126" s="14">
        <v>156</v>
      </c>
      <c r="H126" s="15">
        <f t="shared" si="17"/>
        <v>184</v>
      </c>
      <c r="I126" s="16">
        <v>265</v>
      </c>
      <c r="J126" s="17">
        <f t="shared" si="18"/>
        <v>0.3056603773584906</v>
      </c>
      <c r="K126" s="18" t="s">
        <v>101</v>
      </c>
    </row>
    <row r="127" spans="1:11" s="18" customFormat="1" ht="15">
      <c r="A127" s="23">
        <v>1</v>
      </c>
      <c r="B127" s="10" t="s">
        <v>84</v>
      </c>
      <c r="C127" s="9" t="s">
        <v>122</v>
      </c>
      <c r="D127" s="11" t="s">
        <v>75</v>
      </c>
      <c r="E127" s="12" t="s">
        <v>152</v>
      </c>
      <c r="F127" s="36" t="s">
        <v>125</v>
      </c>
      <c r="G127" s="14">
        <v>12.05</v>
      </c>
      <c r="H127" s="15">
        <f t="shared" si="17"/>
        <v>15</v>
      </c>
      <c r="I127" s="16">
        <v>22</v>
      </c>
      <c r="J127" s="17">
        <f t="shared" si="18"/>
        <v>0.31818181818181823</v>
      </c>
      <c r="K127" s="18" t="s">
        <v>101</v>
      </c>
    </row>
    <row r="128" spans="1:11" s="18" customFormat="1" ht="15">
      <c r="A128" s="23">
        <v>3</v>
      </c>
      <c r="B128" s="10" t="s">
        <v>84</v>
      </c>
      <c r="C128" s="9" t="s">
        <v>122</v>
      </c>
      <c r="D128" s="11" t="s">
        <v>74</v>
      </c>
      <c r="E128" s="12" t="s">
        <v>151</v>
      </c>
      <c r="F128" s="36" t="s">
        <v>125</v>
      </c>
      <c r="G128" s="14">
        <v>16.65</v>
      </c>
      <c r="H128" s="15">
        <f t="shared" si="17"/>
        <v>20</v>
      </c>
      <c r="I128" s="16">
        <v>28</v>
      </c>
      <c r="J128" s="17">
        <f t="shared" si="18"/>
        <v>0.2857142857142857</v>
      </c>
      <c r="K128" s="18" t="s">
        <v>101</v>
      </c>
    </row>
    <row r="129" spans="1:11" s="34" customFormat="1" ht="15">
      <c r="A129" s="35">
        <v>1</v>
      </c>
      <c r="B129" s="10" t="s">
        <v>84</v>
      </c>
      <c r="C129" s="30" t="s">
        <v>122</v>
      </c>
      <c r="D129" s="31" t="s">
        <v>73</v>
      </c>
      <c r="E129" s="32" t="s">
        <v>150</v>
      </c>
      <c r="F129" s="36" t="s">
        <v>125</v>
      </c>
      <c r="G129" s="33">
        <v>18.11</v>
      </c>
      <c r="H129" s="15">
        <f t="shared" si="17"/>
        <v>22</v>
      </c>
      <c r="I129" s="16">
        <v>33</v>
      </c>
      <c r="J129" s="17">
        <f t="shared" si="18"/>
        <v>0.33333333333333337</v>
      </c>
      <c r="K129" s="34" t="s">
        <v>101</v>
      </c>
    </row>
    <row r="130" spans="1:11" s="34" customFormat="1" ht="15">
      <c r="A130" s="35">
        <v>4</v>
      </c>
      <c r="B130" s="10" t="s">
        <v>84</v>
      </c>
      <c r="C130" s="30" t="s">
        <v>122</v>
      </c>
      <c r="D130" s="31" t="s">
        <v>72</v>
      </c>
      <c r="E130" s="32" t="s">
        <v>391</v>
      </c>
      <c r="F130" s="36" t="s">
        <v>125</v>
      </c>
      <c r="G130" s="33">
        <v>22.84</v>
      </c>
      <c r="H130" s="15">
        <f t="shared" si="17"/>
        <v>27</v>
      </c>
      <c r="I130" s="16">
        <v>44</v>
      </c>
      <c r="J130" s="17">
        <f t="shared" si="18"/>
        <v>0.38636363636363635</v>
      </c>
      <c r="K130" s="34" t="s">
        <v>101</v>
      </c>
    </row>
    <row r="131" spans="1:11" s="18" customFormat="1" ht="15">
      <c r="A131" s="23">
        <v>1</v>
      </c>
      <c r="B131" s="10" t="s">
        <v>84</v>
      </c>
      <c r="C131" s="9" t="s">
        <v>122</v>
      </c>
      <c r="D131" s="11" t="s">
        <v>71</v>
      </c>
      <c r="E131" s="12" t="s">
        <v>392</v>
      </c>
      <c r="F131" s="13" t="s">
        <v>125</v>
      </c>
      <c r="G131" s="14">
        <v>26.49</v>
      </c>
      <c r="H131" s="15">
        <f t="shared" si="17"/>
        <v>32</v>
      </c>
      <c r="I131" s="16">
        <v>44</v>
      </c>
      <c r="J131" s="17">
        <f t="shared" si="18"/>
        <v>0.2727272727272727</v>
      </c>
      <c r="K131" s="18" t="s">
        <v>101</v>
      </c>
    </row>
    <row r="132" spans="1:11" s="18" customFormat="1" ht="15">
      <c r="A132" s="23">
        <v>2</v>
      </c>
      <c r="B132" s="10" t="s">
        <v>84</v>
      </c>
      <c r="C132" s="9" t="s">
        <v>122</v>
      </c>
      <c r="D132" s="11" t="s">
        <v>70</v>
      </c>
      <c r="E132" s="12" t="s">
        <v>393</v>
      </c>
      <c r="F132" s="13" t="s">
        <v>125</v>
      </c>
      <c r="G132" s="14">
        <v>24.81</v>
      </c>
      <c r="H132" s="15">
        <f t="shared" si="17"/>
        <v>30</v>
      </c>
      <c r="I132" s="16">
        <v>42</v>
      </c>
      <c r="J132" s="17">
        <f t="shared" si="18"/>
        <v>0.2857142857142857</v>
      </c>
      <c r="K132" s="18" t="s">
        <v>101</v>
      </c>
    </row>
    <row r="133" spans="1:11" s="34" customFormat="1" ht="15">
      <c r="A133" s="30">
        <v>1</v>
      </c>
      <c r="B133" s="10" t="s">
        <v>84</v>
      </c>
      <c r="C133" s="30" t="s">
        <v>424</v>
      </c>
      <c r="D133" s="31" t="s">
        <v>425</v>
      </c>
      <c r="E133" s="32" t="s">
        <v>427</v>
      </c>
      <c r="G133" s="33">
        <v>330</v>
      </c>
      <c r="H133" s="15">
        <v>125</v>
      </c>
      <c r="I133" s="16">
        <v>335</v>
      </c>
      <c r="J133" s="17">
        <f t="shared" si="18"/>
        <v>0.6268656716417911</v>
      </c>
      <c r="K133" s="34" t="s">
        <v>101</v>
      </c>
    </row>
    <row r="134" spans="1:11" s="34" customFormat="1" ht="15">
      <c r="A134" s="30">
        <v>2</v>
      </c>
      <c r="B134" s="10" t="s">
        <v>84</v>
      </c>
      <c r="C134" s="30" t="s">
        <v>424</v>
      </c>
      <c r="D134" s="31" t="s">
        <v>426</v>
      </c>
      <c r="E134" s="32" t="s">
        <v>428</v>
      </c>
      <c r="G134" s="33">
        <v>330</v>
      </c>
      <c r="H134" s="15">
        <v>125</v>
      </c>
      <c r="I134" s="16">
        <v>335</v>
      </c>
      <c r="J134" s="17">
        <f t="shared" si="18"/>
        <v>0.6268656716417911</v>
      </c>
      <c r="K134" s="34" t="s">
        <v>101</v>
      </c>
    </row>
    <row r="135" spans="1:11" ht="22.5">
      <c r="A135" s="86" t="s">
        <v>368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8"/>
    </row>
    <row r="136" spans="1:11" s="18" customFormat="1" ht="15">
      <c r="A136" s="23">
        <v>1</v>
      </c>
      <c r="B136" s="10" t="s">
        <v>84</v>
      </c>
      <c r="C136" s="9" t="s">
        <v>119</v>
      </c>
      <c r="D136" s="11" t="s">
        <v>62</v>
      </c>
      <c r="E136" s="12" t="s">
        <v>377</v>
      </c>
      <c r="F136" s="13" t="s">
        <v>125</v>
      </c>
      <c r="G136" s="14">
        <v>665</v>
      </c>
      <c r="H136" s="15">
        <f aca="true" t="shared" si="19" ref="H136:H142">ROUNDUP(G136/0.85,0)</f>
        <v>783</v>
      </c>
      <c r="I136" s="16">
        <v>1025</v>
      </c>
      <c r="J136" s="17">
        <f aca="true" t="shared" si="20" ref="J136:J142">(1-(H136/I136))</f>
        <v>0.23609756097560974</v>
      </c>
      <c r="K136" s="18" t="s">
        <v>101</v>
      </c>
    </row>
    <row r="137" spans="1:11" s="18" customFormat="1" ht="15">
      <c r="A137" s="23">
        <v>1</v>
      </c>
      <c r="B137" s="10" t="s">
        <v>84</v>
      </c>
      <c r="C137" s="9" t="s">
        <v>114</v>
      </c>
      <c r="D137" s="11" t="s">
        <v>19</v>
      </c>
      <c r="E137" s="12" t="s">
        <v>147</v>
      </c>
      <c r="F137" s="13" t="s">
        <v>125</v>
      </c>
      <c r="G137" s="14">
        <v>1740</v>
      </c>
      <c r="H137" s="15">
        <f t="shared" si="19"/>
        <v>2048</v>
      </c>
      <c r="I137" s="16">
        <f>G137/0.6</f>
        <v>2900</v>
      </c>
      <c r="J137" s="17">
        <f t="shared" si="20"/>
        <v>0.2937931034482759</v>
      </c>
      <c r="K137" s="18" t="s">
        <v>101</v>
      </c>
    </row>
    <row r="138" spans="1:11" s="18" customFormat="1" ht="15">
      <c r="A138" s="23">
        <v>1</v>
      </c>
      <c r="B138" s="10" t="s">
        <v>84</v>
      </c>
      <c r="C138" s="30" t="s">
        <v>182</v>
      </c>
      <c r="D138" s="11" t="s">
        <v>199</v>
      </c>
      <c r="E138" s="12" t="s">
        <v>202</v>
      </c>
      <c r="F138" s="13" t="s">
        <v>125</v>
      </c>
      <c r="G138" s="14">
        <v>236</v>
      </c>
      <c r="H138" s="15">
        <f t="shared" si="19"/>
        <v>278</v>
      </c>
      <c r="I138" s="16">
        <f>G138/0.65</f>
        <v>363.07692307692304</v>
      </c>
      <c r="J138" s="17">
        <f t="shared" si="20"/>
        <v>0.23432203389830497</v>
      </c>
      <c r="K138" s="39" t="s">
        <v>106</v>
      </c>
    </row>
    <row r="139" spans="1:11" s="18" customFormat="1" ht="15">
      <c r="A139" s="23">
        <v>1</v>
      </c>
      <c r="B139" s="10" t="s">
        <v>84</v>
      </c>
      <c r="C139" s="30" t="s">
        <v>182</v>
      </c>
      <c r="D139" s="11" t="s">
        <v>200</v>
      </c>
      <c r="E139" s="12" t="s">
        <v>201</v>
      </c>
      <c r="F139" s="13" t="s">
        <v>125</v>
      </c>
      <c r="G139" s="14">
        <v>236</v>
      </c>
      <c r="H139" s="15">
        <f t="shared" si="19"/>
        <v>278</v>
      </c>
      <c r="I139" s="16">
        <f>G139/0.65</f>
        <v>363.07692307692304</v>
      </c>
      <c r="J139" s="17">
        <f t="shared" si="20"/>
        <v>0.23432203389830497</v>
      </c>
      <c r="K139" s="37" t="s">
        <v>129</v>
      </c>
    </row>
    <row r="140" spans="1:11" s="18" customFormat="1" ht="15">
      <c r="A140" s="35">
        <v>1</v>
      </c>
      <c r="B140" s="10" t="s">
        <v>84</v>
      </c>
      <c r="C140" s="30" t="s">
        <v>182</v>
      </c>
      <c r="D140" s="31" t="s">
        <v>181</v>
      </c>
      <c r="E140" s="9" t="s">
        <v>183</v>
      </c>
      <c r="F140" s="36" t="s">
        <v>125</v>
      </c>
      <c r="G140" s="33">
        <v>1231.75</v>
      </c>
      <c r="H140" s="15">
        <f t="shared" si="19"/>
        <v>1450</v>
      </c>
      <c r="I140" s="16">
        <f>G140/0.65</f>
        <v>1895</v>
      </c>
      <c r="J140" s="17">
        <f t="shared" si="20"/>
        <v>0.23482849604221634</v>
      </c>
      <c r="K140" s="39" t="s">
        <v>106</v>
      </c>
    </row>
    <row r="141" spans="1:11" s="18" customFormat="1" ht="15">
      <c r="A141" s="35">
        <v>1</v>
      </c>
      <c r="B141" s="10" t="s">
        <v>84</v>
      </c>
      <c r="C141" s="30" t="s">
        <v>182</v>
      </c>
      <c r="D141" s="31" t="s">
        <v>197</v>
      </c>
      <c r="E141" s="9" t="s">
        <v>198</v>
      </c>
      <c r="F141" s="36" t="s">
        <v>125</v>
      </c>
      <c r="G141" s="33">
        <v>1491.75</v>
      </c>
      <c r="H141" s="15">
        <f t="shared" si="19"/>
        <v>1755</v>
      </c>
      <c r="I141" s="16">
        <f>G141/0.65</f>
        <v>2295</v>
      </c>
      <c r="J141" s="17">
        <f t="shared" si="20"/>
        <v>0.23529411764705888</v>
      </c>
      <c r="K141" s="39" t="s">
        <v>106</v>
      </c>
    </row>
    <row r="142" spans="1:11" s="9" customFormat="1" ht="15">
      <c r="A142" s="23">
        <v>1</v>
      </c>
      <c r="B142" s="10" t="s">
        <v>84</v>
      </c>
      <c r="C142" s="30" t="s">
        <v>182</v>
      </c>
      <c r="D142" s="11" t="s">
        <v>203</v>
      </c>
      <c r="E142" s="40" t="s">
        <v>378</v>
      </c>
      <c r="F142" s="13" t="s">
        <v>125</v>
      </c>
      <c r="G142" s="14">
        <v>126.75</v>
      </c>
      <c r="H142" s="15">
        <f t="shared" si="19"/>
        <v>150</v>
      </c>
      <c r="I142" s="16">
        <f>G142/0.65</f>
        <v>195</v>
      </c>
      <c r="J142" s="17">
        <f t="shared" si="20"/>
        <v>0.23076923076923073</v>
      </c>
      <c r="K142" s="18" t="s">
        <v>101</v>
      </c>
    </row>
    <row r="143" spans="1:11" ht="22.5">
      <c r="A143" s="86" t="s">
        <v>370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8"/>
    </row>
    <row r="144" spans="1:11" s="18" customFormat="1" ht="15">
      <c r="A144" s="23">
        <v>1</v>
      </c>
      <c r="B144" s="10" t="s">
        <v>84</v>
      </c>
      <c r="C144" s="9" t="s">
        <v>218</v>
      </c>
      <c r="D144" s="11" t="s">
        <v>330</v>
      </c>
      <c r="E144" s="9" t="s">
        <v>379</v>
      </c>
      <c r="F144" s="13" t="s">
        <v>125</v>
      </c>
      <c r="G144" s="27">
        <v>1502.8</v>
      </c>
      <c r="H144" s="15">
        <v>1695</v>
      </c>
      <c r="I144" s="16">
        <f>G144/0.7+80</f>
        <v>2226.857142857143</v>
      </c>
      <c r="J144" s="17">
        <f aca="true" t="shared" si="21" ref="J144:J150">(1-(H144/I144))</f>
        <v>0.23883756735950745</v>
      </c>
      <c r="K144" s="18" t="s">
        <v>101</v>
      </c>
    </row>
    <row r="145" spans="1:11" s="18" customFormat="1" ht="15">
      <c r="A145" s="23">
        <v>1</v>
      </c>
      <c r="B145" s="10" t="s">
        <v>84</v>
      </c>
      <c r="C145" s="9" t="s">
        <v>218</v>
      </c>
      <c r="D145" s="11" t="s">
        <v>219</v>
      </c>
      <c r="E145" s="12" t="s">
        <v>380</v>
      </c>
      <c r="F145" s="13" t="s">
        <v>125</v>
      </c>
      <c r="G145" s="33">
        <v>2231.6</v>
      </c>
      <c r="H145" s="15">
        <v>2395</v>
      </c>
      <c r="I145" s="16">
        <f>G145/0.7</f>
        <v>3188</v>
      </c>
      <c r="J145" s="17">
        <f t="shared" si="21"/>
        <v>0.24874529485570895</v>
      </c>
      <c r="K145" s="18" t="s">
        <v>101</v>
      </c>
    </row>
    <row r="146" spans="1:11" s="18" customFormat="1" ht="15">
      <c r="A146" s="23">
        <v>1</v>
      </c>
      <c r="B146" s="10" t="s">
        <v>84</v>
      </c>
      <c r="C146" s="9" t="s">
        <v>431</v>
      </c>
      <c r="D146" s="11" t="s">
        <v>432</v>
      </c>
      <c r="E146" s="12" t="s">
        <v>433</v>
      </c>
      <c r="F146" s="13" t="s">
        <v>125</v>
      </c>
      <c r="G146" s="33"/>
      <c r="H146" s="15">
        <v>325</v>
      </c>
      <c r="I146" s="16">
        <v>595</v>
      </c>
      <c r="J146" s="17">
        <f t="shared" si="21"/>
        <v>0.45378151260504207</v>
      </c>
      <c r="K146" s="18" t="s">
        <v>434</v>
      </c>
    </row>
    <row r="147" spans="1:11" s="18" customFormat="1" ht="30">
      <c r="A147" s="41">
        <v>9</v>
      </c>
      <c r="B147" s="20" t="s">
        <v>435</v>
      </c>
      <c r="C147" s="42" t="s">
        <v>102</v>
      </c>
      <c r="D147" s="43" t="s">
        <v>105</v>
      </c>
      <c r="E147" s="44" t="s">
        <v>443</v>
      </c>
      <c r="F147" s="45" t="s">
        <v>125</v>
      </c>
      <c r="G147" s="46">
        <v>300</v>
      </c>
      <c r="H147" s="47">
        <v>400</v>
      </c>
      <c r="I147" s="48">
        <v>825</v>
      </c>
      <c r="J147" s="17">
        <f t="shared" si="21"/>
        <v>0.5151515151515151</v>
      </c>
      <c r="K147" s="18" t="s">
        <v>101</v>
      </c>
    </row>
    <row r="148" spans="1:11" s="18" customFormat="1" ht="15">
      <c r="A148" s="41">
        <v>1</v>
      </c>
      <c r="B148" s="10" t="s">
        <v>84</v>
      </c>
      <c r="C148" s="42" t="s">
        <v>102</v>
      </c>
      <c r="D148" s="43" t="s">
        <v>204</v>
      </c>
      <c r="E148" s="44" t="s">
        <v>381</v>
      </c>
      <c r="F148" s="45" t="s">
        <v>125</v>
      </c>
      <c r="G148" s="49">
        <v>223</v>
      </c>
      <c r="H148" s="15">
        <f>ROUNDUP(G148/0.85,0)</f>
        <v>263</v>
      </c>
      <c r="I148" s="16">
        <f>G148/0.65+35</f>
        <v>378.07692307692304</v>
      </c>
      <c r="J148" s="17">
        <f t="shared" si="21"/>
        <v>0.3043743641912512</v>
      </c>
      <c r="K148" s="18" t="s">
        <v>101</v>
      </c>
    </row>
    <row r="149" spans="1:11" s="18" customFormat="1" ht="15">
      <c r="A149" s="41">
        <v>2</v>
      </c>
      <c r="B149" s="10" t="s">
        <v>84</v>
      </c>
      <c r="C149" s="42" t="s">
        <v>102</v>
      </c>
      <c r="D149" s="43" t="s">
        <v>205</v>
      </c>
      <c r="E149" s="44" t="s">
        <v>381</v>
      </c>
      <c r="F149" s="45" t="s">
        <v>125</v>
      </c>
      <c r="G149" s="49">
        <v>223</v>
      </c>
      <c r="H149" s="15">
        <f>ROUNDUP(G149/0.85,0)</f>
        <v>263</v>
      </c>
      <c r="I149" s="16">
        <f>G149/0.65+35</f>
        <v>378.07692307692304</v>
      </c>
      <c r="J149" s="17">
        <f t="shared" si="21"/>
        <v>0.3043743641912512</v>
      </c>
      <c r="K149" s="18" t="s">
        <v>101</v>
      </c>
    </row>
    <row r="150" spans="1:11" s="34" customFormat="1" ht="15">
      <c r="A150" s="30">
        <v>41</v>
      </c>
      <c r="B150" s="10" t="s">
        <v>84</v>
      </c>
      <c r="C150" s="50" t="s">
        <v>222</v>
      </c>
      <c r="D150" s="31" t="s">
        <v>223</v>
      </c>
      <c r="E150" s="32" t="s">
        <v>382</v>
      </c>
      <c r="F150" s="36" t="s">
        <v>125</v>
      </c>
      <c r="G150" s="33">
        <v>1150</v>
      </c>
      <c r="H150" s="15">
        <f>ROUNDUP(G150/0.85,0)</f>
        <v>1353</v>
      </c>
      <c r="I150" s="16">
        <v>1885</v>
      </c>
      <c r="J150" s="17">
        <f t="shared" si="21"/>
        <v>0.28222811671087533</v>
      </c>
      <c r="K150" s="34" t="s">
        <v>101</v>
      </c>
    </row>
    <row r="151" spans="1:11" ht="22.5">
      <c r="A151" s="86" t="s">
        <v>374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8"/>
    </row>
    <row r="152" spans="1:11" s="18" customFormat="1" ht="15">
      <c r="A152" s="23">
        <v>1</v>
      </c>
      <c r="B152" s="10" t="s">
        <v>84</v>
      </c>
      <c r="C152" s="9" t="s">
        <v>218</v>
      </c>
      <c r="D152" s="11" t="s">
        <v>350</v>
      </c>
      <c r="E152" s="12" t="s">
        <v>395</v>
      </c>
      <c r="F152" s="13" t="s">
        <v>125</v>
      </c>
      <c r="G152" s="33">
        <v>3451</v>
      </c>
      <c r="H152" s="15">
        <v>3445</v>
      </c>
      <c r="I152" s="16">
        <v>4930</v>
      </c>
      <c r="J152" s="17">
        <f aca="true" t="shared" si="22" ref="J152:J157">(1-(H152/I152))</f>
        <v>0.3012170385395537</v>
      </c>
      <c r="K152" s="18" t="s">
        <v>101</v>
      </c>
    </row>
    <row r="153" spans="1:11" s="18" customFormat="1" ht="15">
      <c r="A153" s="23">
        <v>3</v>
      </c>
      <c r="B153" s="10" t="s">
        <v>84</v>
      </c>
      <c r="C153" s="9" t="s">
        <v>216</v>
      </c>
      <c r="D153" s="11" t="s">
        <v>217</v>
      </c>
      <c r="E153" s="12" t="s">
        <v>394</v>
      </c>
      <c r="F153" s="13" t="s">
        <v>125</v>
      </c>
      <c r="G153" s="14">
        <v>209</v>
      </c>
      <c r="H153" s="15">
        <f>ROUNDUP(G153/0.85,0)</f>
        <v>246</v>
      </c>
      <c r="I153" s="16">
        <v>395</v>
      </c>
      <c r="J153" s="17">
        <f t="shared" si="22"/>
        <v>0.37721518987341773</v>
      </c>
      <c r="K153" s="18" t="s">
        <v>101</v>
      </c>
    </row>
    <row r="154" spans="1:11" s="18" customFormat="1" ht="15">
      <c r="A154" s="23">
        <v>1</v>
      </c>
      <c r="B154" s="10" t="s">
        <v>84</v>
      </c>
      <c r="C154" s="9" t="s">
        <v>335</v>
      </c>
      <c r="D154" s="11" t="s">
        <v>334</v>
      </c>
      <c r="E154" s="12" t="s">
        <v>338</v>
      </c>
      <c r="F154" s="13" t="s">
        <v>125</v>
      </c>
      <c r="G154" s="14">
        <v>1319.5</v>
      </c>
      <c r="H154" s="15">
        <f>ROUNDUP(G154/0.85,0)</f>
        <v>1553</v>
      </c>
      <c r="I154" s="16">
        <v>2465</v>
      </c>
      <c r="J154" s="17">
        <f t="shared" si="22"/>
        <v>0.36997971602434077</v>
      </c>
      <c r="K154" s="18" t="s">
        <v>101</v>
      </c>
    </row>
    <row r="155" spans="1:11" s="18" customFormat="1" ht="15">
      <c r="A155" s="23">
        <v>1</v>
      </c>
      <c r="B155" s="10" t="s">
        <v>84</v>
      </c>
      <c r="C155" s="9" t="s">
        <v>115</v>
      </c>
      <c r="D155" s="11" t="s">
        <v>360</v>
      </c>
      <c r="E155" s="12" t="s">
        <v>384</v>
      </c>
      <c r="F155" s="13" t="s">
        <v>125</v>
      </c>
      <c r="G155" s="14">
        <v>2360</v>
      </c>
      <c r="H155" s="15">
        <v>750</v>
      </c>
      <c r="I155" s="16">
        <v>3425</v>
      </c>
      <c r="J155" s="17">
        <f t="shared" si="22"/>
        <v>0.781021897810219</v>
      </c>
      <c r="K155" s="18" t="s">
        <v>383</v>
      </c>
    </row>
    <row r="156" spans="1:11" s="18" customFormat="1" ht="15">
      <c r="A156" s="23">
        <v>1</v>
      </c>
      <c r="B156" s="10" t="s">
        <v>84</v>
      </c>
      <c r="C156" s="9" t="s">
        <v>115</v>
      </c>
      <c r="D156" s="11" t="s">
        <v>361</v>
      </c>
      <c r="E156" s="12" t="s">
        <v>385</v>
      </c>
      <c r="F156" s="13" t="s">
        <v>125</v>
      </c>
      <c r="G156" s="14">
        <v>1765</v>
      </c>
      <c r="H156" s="15">
        <v>500</v>
      </c>
      <c r="I156" s="16">
        <v>2635</v>
      </c>
      <c r="J156" s="17">
        <f t="shared" si="22"/>
        <v>0.8102466793168881</v>
      </c>
      <c r="K156" s="18" t="s">
        <v>383</v>
      </c>
    </row>
    <row r="157" spans="1:11" s="18" customFormat="1" ht="15">
      <c r="A157" s="23">
        <v>2</v>
      </c>
      <c r="B157" s="10" t="s">
        <v>84</v>
      </c>
      <c r="C157" s="9" t="s">
        <v>345</v>
      </c>
      <c r="D157" s="11" t="s">
        <v>415</v>
      </c>
      <c r="E157" s="12" t="s">
        <v>416</v>
      </c>
      <c r="F157" s="13" t="s">
        <v>125</v>
      </c>
      <c r="G157" s="14">
        <v>3353.6</v>
      </c>
      <c r="H157" s="15">
        <v>3845</v>
      </c>
      <c r="I157" s="16">
        <v>5945</v>
      </c>
      <c r="J157" s="17">
        <f t="shared" si="22"/>
        <v>0.35323801513877207</v>
      </c>
      <c r="K157" s="18" t="s">
        <v>101</v>
      </c>
    </row>
    <row r="158" spans="1:11" ht="22.5">
      <c r="A158" s="86" t="s">
        <v>373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8"/>
    </row>
    <row r="159" spans="1:11" s="18" customFormat="1" ht="15">
      <c r="A159" s="23">
        <v>1</v>
      </c>
      <c r="B159" s="10" t="s">
        <v>84</v>
      </c>
      <c r="C159" s="9" t="s">
        <v>190</v>
      </c>
      <c r="D159" s="11" t="s">
        <v>191</v>
      </c>
      <c r="E159" s="12" t="s">
        <v>396</v>
      </c>
      <c r="F159" s="13" t="s">
        <v>125</v>
      </c>
      <c r="G159" s="14">
        <v>420</v>
      </c>
      <c r="H159" s="15">
        <v>420</v>
      </c>
      <c r="I159" s="16">
        <v>585</v>
      </c>
      <c r="J159" s="17">
        <f aca="true" t="shared" si="23" ref="J159:J174">(1-(H159/I159))</f>
        <v>0.28205128205128205</v>
      </c>
      <c r="K159" s="18" t="s">
        <v>101</v>
      </c>
    </row>
    <row r="160" spans="1:11" s="18" customFormat="1" ht="15">
      <c r="A160" s="23">
        <v>5</v>
      </c>
      <c r="B160" s="10" t="s">
        <v>84</v>
      </c>
      <c r="C160" s="9" t="s">
        <v>114</v>
      </c>
      <c r="D160" s="11" t="s">
        <v>43</v>
      </c>
      <c r="E160" s="12" t="s">
        <v>174</v>
      </c>
      <c r="F160" s="13" t="s">
        <v>125</v>
      </c>
      <c r="G160" s="14">
        <v>30</v>
      </c>
      <c r="H160" s="15">
        <f>ROUNDUP(G160/0.85,0)</f>
        <v>36</v>
      </c>
      <c r="I160" s="16">
        <f>G160/0.6</f>
        <v>50</v>
      </c>
      <c r="J160" s="17">
        <f t="shared" si="23"/>
        <v>0.28</v>
      </c>
      <c r="K160" s="18" t="s">
        <v>101</v>
      </c>
    </row>
    <row r="161" spans="1:11" s="18" customFormat="1" ht="15">
      <c r="A161" s="23">
        <v>1</v>
      </c>
      <c r="B161" s="10" t="s">
        <v>84</v>
      </c>
      <c r="C161" s="9" t="s">
        <v>220</v>
      </c>
      <c r="D161" s="11" t="s">
        <v>221</v>
      </c>
      <c r="E161" s="12" t="s">
        <v>397</v>
      </c>
      <c r="F161" s="13" t="s">
        <v>125</v>
      </c>
      <c r="G161" s="14">
        <v>74.25</v>
      </c>
      <c r="H161" s="15">
        <v>74.25</v>
      </c>
      <c r="I161" s="16">
        <v>99</v>
      </c>
      <c r="J161" s="17">
        <f t="shared" si="23"/>
        <v>0.25</v>
      </c>
      <c r="K161" s="18" t="s">
        <v>101</v>
      </c>
    </row>
    <row r="162" spans="1:11" s="18" customFormat="1" ht="15">
      <c r="A162" s="23">
        <v>1</v>
      </c>
      <c r="B162" s="10" t="s">
        <v>84</v>
      </c>
      <c r="C162" s="9" t="s">
        <v>214</v>
      </c>
      <c r="D162" s="11" t="s">
        <v>35</v>
      </c>
      <c r="E162" s="12" t="s">
        <v>215</v>
      </c>
      <c r="F162" s="13" t="s">
        <v>125</v>
      </c>
      <c r="G162" s="14">
        <v>671</v>
      </c>
      <c r="H162" s="15">
        <f aca="true" t="shared" si="24" ref="H162:H174">ROUNDUP(G162/0.85,0)</f>
        <v>790</v>
      </c>
      <c r="I162" s="16">
        <v>996</v>
      </c>
      <c r="J162" s="17">
        <f t="shared" si="23"/>
        <v>0.2068273092369478</v>
      </c>
      <c r="K162" s="18" t="s">
        <v>101</v>
      </c>
    </row>
    <row r="163" spans="1:11" s="18" customFormat="1" ht="15">
      <c r="A163" s="19">
        <v>35</v>
      </c>
      <c r="B163" s="20" t="s">
        <v>435</v>
      </c>
      <c r="C163" s="9" t="s">
        <v>92</v>
      </c>
      <c r="D163" s="21">
        <v>143277</v>
      </c>
      <c r="E163" s="22" t="s">
        <v>420</v>
      </c>
      <c r="F163" s="13" t="s">
        <v>125</v>
      </c>
      <c r="G163" s="24">
        <v>16</v>
      </c>
      <c r="H163" s="15">
        <v>25</v>
      </c>
      <c r="I163" s="16">
        <v>50</v>
      </c>
      <c r="J163" s="17">
        <f>(1-(H163/I163))</f>
        <v>0.5</v>
      </c>
      <c r="K163" s="18" t="s">
        <v>101</v>
      </c>
    </row>
    <row r="164" spans="1:11" s="18" customFormat="1" ht="15">
      <c r="A164" s="19">
        <v>15</v>
      </c>
      <c r="B164" s="20" t="s">
        <v>435</v>
      </c>
      <c r="C164" s="9" t="s">
        <v>92</v>
      </c>
      <c r="D164" s="21">
        <v>143295</v>
      </c>
      <c r="E164" s="22" t="s">
        <v>421</v>
      </c>
      <c r="F164" s="13" t="s">
        <v>125</v>
      </c>
      <c r="G164" s="24">
        <v>21</v>
      </c>
      <c r="H164" s="15">
        <v>35</v>
      </c>
      <c r="I164" s="16">
        <v>65</v>
      </c>
      <c r="J164" s="17">
        <f>(1-(H164/I164))</f>
        <v>0.46153846153846156</v>
      </c>
      <c r="K164" s="18" t="s">
        <v>101</v>
      </c>
    </row>
    <row r="165" spans="1:11" s="18" customFormat="1" ht="15">
      <c r="A165" s="19">
        <v>20</v>
      </c>
      <c r="B165" s="20" t="s">
        <v>435</v>
      </c>
      <c r="C165" s="9" t="s">
        <v>92</v>
      </c>
      <c r="D165" s="21">
        <v>143310</v>
      </c>
      <c r="E165" s="22" t="s">
        <v>422</v>
      </c>
      <c r="F165" s="13" t="s">
        <v>125</v>
      </c>
      <c r="G165" s="24">
        <v>17</v>
      </c>
      <c r="H165" s="15">
        <v>30</v>
      </c>
      <c r="I165" s="16">
        <v>55</v>
      </c>
      <c r="J165" s="17">
        <f>(1-(H165/I165))</f>
        <v>0.4545454545454546</v>
      </c>
      <c r="K165" s="18" t="s">
        <v>101</v>
      </c>
    </row>
    <row r="166" spans="1:11" s="18" customFormat="1" ht="15">
      <c r="A166" s="19">
        <v>5</v>
      </c>
      <c r="B166" s="20" t="s">
        <v>435</v>
      </c>
      <c r="C166" s="9" t="s">
        <v>92</v>
      </c>
      <c r="D166" s="21">
        <v>143320</v>
      </c>
      <c r="E166" s="22" t="s">
        <v>423</v>
      </c>
      <c r="F166" s="13" t="s">
        <v>125</v>
      </c>
      <c r="G166" s="24">
        <v>17</v>
      </c>
      <c r="H166" s="15">
        <v>30</v>
      </c>
      <c r="I166" s="16">
        <v>55</v>
      </c>
      <c r="J166" s="17">
        <f>(1-(H166/I166))</f>
        <v>0.4545454545454546</v>
      </c>
      <c r="K166" s="18" t="s">
        <v>101</v>
      </c>
    </row>
    <row r="167" spans="1:11" s="18" customFormat="1" ht="15">
      <c r="A167" s="19">
        <v>45</v>
      </c>
      <c r="B167" s="20" t="s">
        <v>435</v>
      </c>
      <c r="C167" s="9" t="s">
        <v>92</v>
      </c>
      <c r="D167" s="21">
        <v>112628</v>
      </c>
      <c r="E167" s="22" t="s">
        <v>93</v>
      </c>
      <c r="F167" s="13" t="s">
        <v>125</v>
      </c>
      <c r="G167" s="14">
        <v>17</v>
      </c>
      <c r="H167" s="15">
        <v>30</v>
      </c>
      <c r="I167" s="16">
        <v>55</v>
      </c>
      <c r="J167" s="17">
        <f>(1-(H167/I167))</f>
        <v>0.4545454545454546</v>
      </c>
      <c r="K167" s="18" t="s">
        <v>101</v>
      </c>
    </row>
    <row r="168" spans="1:11" s="18" customFormat="1" ht="15">
      <c r="A168" s="23">
        <v>6</v>
      </c>
      <c r="B168" s="10" t="s">
        <v>84</v>
      </c>
      <c r="C168" s="9" t="s">
        <v>110</v>
      </c>
      <c r="D168" s="11" t="s">
        <v>18</v>
      </c>
      <c r="E168" s="12" t="s">
        <v>398</v>
      </c>
      <c r="F168" s="13" t="s">
        <v>125</v>
      </c>
      <c r="G168" s="14">
        <v>68</v>
      </c>
      <c r="H168" s="15">
        <f t="shared" si="24"/>
        <v>80</v>
      </c>
      <c r="I168" s="16">
        <v>125</v>
      </c>
      <c r="J168" s="17">
        <f t="shared" si="23"/>
        <v>0.36</v>
      </c>
      <c r="K168" s="18" t="s">
        <v>101</v>
      </c>
    </row>
    <row r="169" spans="1:11" s="18" customFormat="1" ht="15">
      <c r="A169" s="23">
        <v>1</v>
      </c>
      <c r="B169" s="10" t="s">
        <v>84</v>
      </c>
      <c r="C169" s="9" t="s">
        <v>110</v>
      </c>
      <c r="D169" s="11" t="s">
        <v>17</v>
      </c>
      <c r="E169" s="12" t="s">
        <v>399</v>
      </c>
      <c r="F169" s="13" t="s">
        <v>125</v>
      </c>
      <c r="G169" s="14">
        <v>101.25</v>
      </c>
      <c r="H169" s="15">
        <f t="shared" si="24"/>
        <v>120</v>
      </c>
      <c r="I169" s="16">
        <v>185</v>
      </c>
      <c r="J169" s="17">
        <f t="shared" si="23"/>
        <v>0.3513513513513513</v>
      </c>
      <c r="K169" s="18" t="s">
        <v>101</v>
      </c>
    </row>
    <row r="170" spans="1:11" s="18" customFormat="1" ht="15">
      <c r="A170" s="23">
        <v>1</v>
      </c>
      <c r="B170" s="10" t="s">
        <v>84</v>
      </c>
      <c r="C170" s="9" t="s">
        <v>112</v>
      </c>
      <c r="D170" s="11" t="s">
        <v>23</v>
      </c>
      <c r="E170" s="12" t="s">
        <v>400</v>
      </c>
      <c r="F170" s="13" t="s">
        <v>125</v>
      </c>
      <c r="G170" s="14">
        <v>58</v>
      </c>
      <c r="H170" s="15">
        <f t="shared" si="24"/>
        <v>69</v>
      </c>
      <c r="I170" s="16">
        <v>95</v>
      </c>
      <c r="J170" s="17">
        <f t="shared" si="23"/>
        <v>0.27368421052631575</v>
      </c>
      <c r="K170" s="18" t="s">
        <v>101</v>
      </c>
    </row>
    <row r="171" spans="1:11" s="18" customFormat="1" ht="15">
      <c r="A171" s="23">
        <v>1</v>
      </c>
      <c r="B171" s="10" t="s">
        <v>84</v>
      </c>
      <c r="C171" s="9" t="s">
        <v>112</v>
      </c>
      <c r="D171" s="11" t="s">
        <v>4</v>
      </c>
      <c r="E171" s="12" t="s">
        <v>401</v>
      </c>
      <c r="F171" s="13" t="s">
        <v>125</v>
      </c>
      <c r="G171" s="14">
        <v>79</v>
      </c>
      <c r="H171" s="15">
        <f t="shared" si="24"/>
        <v>93</v>
      </c>
      <c r="I171" s="16">
        <v>135</v>
      </c>
      <c r="J171" s="17">
        <f t="shared" si="23"/>
        <v>0.3111111111111111</v>
      </c>
      <c r="K171" s="18" t="s">
        <v>101</v>
      </c>
    </row>
    <row r="172" spans="1:11" s="18" customFormat="1" ht="15">
      <c r="A172" s="23">
        <v>2</v>
      </c>
      <c r="B172" s="10" t="s">
        <v>84</v>
      </c>
      <c r="C172" s="9" t="s">
        <v>116</v>
      </c>
      <c r="D172" s="11" t="s">
        <v>51</v>
      </c>
      <c r="E172" s="12" t="s">
        <v>173</v>
      </c>
      <c r="F172" s="13" t="s">
        <v>125</v>
      </c>
      <c r="G172" s="14">
        <v>8.9</v>
      </c>
      <c r="H172" s="15">
        <f t="shared" si="24"/>
        <v>11</v>
      </c>
      <c r="I172" s="16">
        <v>18</v>
      </c>
      <c r="J172" s="17">
        <f t="shared" si="23"/>
        <v>0.38888888888888884</v>
      </c>
      <c r="K172" s="18" t="s">
        <v>101</v>
      </c>
    </row>
    <row r="173" spans="1:11" s="18" customFormat="1" ht="15">
      <c r="A173" s="23">
        <v>2</v>
      </c>
      <c r="B173" s="10" t="s">
        <v>84</v>
      </c>
      <c r="C173" s="9" t="s">
        <v>116</v>
      </c>
      <c r="D173" s="11" t="s">
        <v>45</v>
      </c>
      <c r="E173" s="12" t="s">
        <v>163</v>
      </c>
      <c r="F173" s="13" t="s">
        <v>125</v>
      </c>
      <c r="G173" s="14">
        <v>52</v>
      </c>
      <c r="H173" s="15">
        <f t="shared" si="24"/>
        <v>62</v>
      </c>
      <c r="I173" s="16">
        <v>88</v>
      </c>
      <c r="J173" s="17">
        <f t="shared" si="23"/>
        <v>0.2954545454545454</v>
      </c>
      <c r="K173" s="18" t="s">
        <v>101</v>
      </c>
    </row>
    <row r="174" spans="1:11" s="18" customFormat="1" ht="15">
      <c r="A174" s="23">
        <v>2</v>
      </c>
      <c r="B174" s="10" t="s">
        <v>84</v>
      </c>
      <c r="C174" s="9" t="s">
        <v>116</v>
      </c>
      <c r="D174" s="11" t="s">
        <v>44</v>
      </c>
      <c r="E174" s="12" t="s">
        <v>163</v>
      </c>
      <c r="F174" s="13" t="s">
        <v>125</v>
      </c>
      <c r="G174" s="14">
        <v>48</v>
      </c>
      <c r="H174" s="15">
        <f t="shared" si="24"/>
        <v>57</v>
      </c>
      <c r="I174" s="16">
        <v>75</v>
      </c>
      <c r="J174" s="17">
        <f t="shared" si="23"/>
        <v>0.24</v>
      </c>
      <c r="K174" s="18" t="s">
        <v>101</v>
      </c>
    </row>
    <row r="175" spans="1:11" ht="22.5">
      <c r="A175" s="86" t="s">
        <v>371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8"/>
    </row>
    <row r="176" spans="1:11" s="18" customFormat="1" ht="15">
      <c r="A176" s="23">
        <v>3</v>
      </c>
      <c r="B176" s="20" t="s">
        <v>435</v>
      </c>
      <c r="C176" s="9" t="s">
        <v>102</v>
      </c>
      <c r="D176" s="11" t="s">
        <v>103</v>
      </c>
      <c r="E176" s="11" t="s">
        <v>437</v>
      </c>
      <c r="F176" s="13" t="s">
        <v>125</v>
      </c>
      <c r="G176" s="51">
        <v>75</v>
      </c>
      <c r="H176" s="15">
        <v>100</v>
      </c>
      <c r="I176" s="16">
        <v>209</v>
      </c>
      <c r="J176" s="17">
        <f aca="true" t="shared" si="25" ref="J176:J197">(1-(H176/I176))</f>
        <v>0.5215311004784688</v>
      </c>
      <c r="K176" s="18" t="s">
        <v>101</v>
      </c>
    </row>
    <row r="177" spans="1:11" s="18" customFormat="1" ht="15">
      <c r="A177" s="23">
        <v>30</v>
      </c>
      <c r="B177" s="20" t="s">
        <v>435</v>
      </c>
      <c r="C177" s="9" t="s">
        <v>102</v>
      </c>
      <c r="D177" s="11" t="s">
        <v>103</v>
      </c>
      <c r="E177" s="11" t="s">
        <v>438</v>
      </c>
      <c r="F177" s="13" t="s">
        <v>125</v>
      </c>
      <c r="G177" s="51">
        <v>75</v>
      </c>
      <c r="H177" s="15">
        <v>100</v>
      </c>
      <c r="I177" s="16">
        <v>209</v>
      </c>
      <c r="J177" s="17">
        <f t="shared" si="25"/>
        <v>0.5215311004784688</v>
      </c>
      <c r="K177" s="18" t="s">
        <v>101</v>
      </c>
    </row>
    <row r="178" spans="1:11" s="18" customFormat="1" ht="15">
      <c r="A178" s="23">
        <v>1</v>
      </c>
      <c r="B178" s="10" t="s">
        <v>84</v>
      </c>
      <c r="C178" s="9" t="s">
        <v>102</v>
      </c>
      <c r="D178" s="11" t="s">
        <v>206</v>
      </c>
      <c r="E178" s="11" t="s">
        <v>439</v>
      </c>
      <c r="F178" s="13" t="s">
        <v>125</v>
      </c>
      <c r="G178" s="51">
        <v>245.62</v>
      </c>
      <c r="H178" s="15">
        <f>ROUNDUP(G178/0.85,0)</f>
        <v>289</v>
      </c>
      <c r="I178" s="16">
        <f>G178/0.6</f>
        <v>409.3666666666667</v>
      </c>
      <c r="J178" s="17">
        <f t="shared" si="25"/>
        <v>0.2940314306652553</v>
      </c>
      <c r="K178" s="18" t="s">
        <v>101</v>
      </c>
    </row>
    <row r="179" spans="1:11" s="18" customFormat="1" ht="15">
      <c r="A179" s="23">
        <v>25</v>
      </c>
      <c r="B179" s="20" t="s">
        <v>435</v>
      </c>
      <c r="C179" s="9" t="s">
        <v>102</v>
      </c>
      <c r="D179" s="11" t="s">
        <v>104</v>
      </c>
      <c r="E179" s="11" t="s">
        <v>440</v>
      </c>
      <c r="F179" s="13" t="s">
        <v>125</v>
      </c>
      <c r="G179" s="51">
        <v>150</v>
      </c>
      <c r="H179" s="15">
        <v>200</v>
      </c>
      <c r="I179" s="16">
        <v>382</v>
      </c>
      <c r="J179" s="17">
        <f t="shared" si="25"/>
        <v>0.47643979057591623</v>
      </c>
      <c r="K179" s="18" t="s">
        <v>101</v>
      </c>
    </row>
    <row r="180" spans="1:11" s="18" customFormat="1" ht="15">
      <c r="A180" s="23">
        <v>1</v>
      </c>
      <c r="B180" s="10" t="s">
        <v>84</v>
      </c>
      <c r="C180" s="9" t="s">
        <v>121</v>
      </c>
      <c r="D180" s="11" t="s">
        <v>127</v>
      </c>
      <c r="E180" s="12" t="s">
        <v>154</v>
      </c>
      <c r="F180" s="13" t="s">
        <v>125</v>
      </c>
      <c r="G180" s="14">
        <v>24.66</v>
      </c>
      <c r="H180" s="15">
        <f aca="true" t="shared" si="26" ref="H180:H197">ROUNDUP(G180/0.85,0)</f>
        <v>30</v>
      </c>
      <c r="I180" s="16">
        <v>40</v>
      </c>
      <c r="J180" s="17">
        <f t="shared" si="25"/>
        <v>0.25</v>
      </c>
      <c r="K180" s="18" t="s">
        <v>101</v>
      </c>
    </row>
    <row r="181" spans="1:11" s="18" customFormat="1" ht="15">
      <c r="A181" s="23">
        <v>1</v>
      </c>
      <c r="B181" s="10" t="s">
        <v>84</v>
      </c>
      <c r="C181" s="9" t="s">
        <v>121</v>
      </c>
      <c r="D181" s="11" t="s">
        <v>126</v>
      </c>
      <c r="E181" s="12" t="s">
        <v>78</v>
      </c>
      <c r="F181" s="13" t="s">
        <v>125</v>
      </c>
      <c r="G181" s="14">
        <v>64.14</v>
      </c>
      <c r="H181" s="15">
        <f t="shared" si="26"/>
        <v>76</v>
      </c>
      <c r="I181" s="16">
        <v>105</v>
      </c>
      <c r="J181" s="17">
        <f t="shared" si="25"/>
        <v>0.2761904761904762</v>
      </c>
      <c r="K181" s="18" t="s">
        <v>101</v>
      </c>
    </row>
    <row r="182" spans="1:11" s="18" customFormat="1" ht="15">
      <c r="A182" s="23">
        <v>2</v>
      </c>
      <c r="B182" s="10" t="s">
        <v>84</v>
      </c>
      <c r="C182" s="9" t="s">
        <v>121</v>
      </c>
      <c r="D182" s="11" t="s">
        <v>69</v>
      </c>
      <c r="E182" s="12" t="s">
        <v>153</v>
      </c>
      <c r="F182" s="13" t="s">
        <v>125</v>
      </c>
      <c r="G182" s="14">
        <v>87.88</v>
      </c>
      <c r="H182" s="15">
        <f t="shared" si="26"/>
        <v>104</v>
      </c>
      <c r="I182" s="16">
        <v>140</v>
      </c>
      <c r="J182" s="17">
        <f t="shared" si="25"/>
        <v>0.2571428571428571</v>
      </c>
      <c r="K182" s="18" t="s">
        <v>101</v>
      </c>
    </row>
    <row r="183" spans="1:11" s="18" customFormat="1" ht="15">
      <c r="A183" s="23">
        <v>1</v>
      </c>
      <c r="B183" s="10" t="s">
        <v>84</v>
      </c>
      <c r="C183" s="9" t="s">
        <v>121</v>
      </c>
      <c r="D183" s="11" t="s">
        <v>68</v>
      </c>
      <c r="E183" s="12" t="s">
        <v>153</v>
      </c>
      <c r="F183" s="13" t="s">
        <v>125</v>
      </c>
      <c r="G183" s="14">
        <v>87.88</v>
      </c>
      <c r="H183" s="15">
        <f t="shared" si="26"/>
        <v>104</v>
      </c>
      <c r="I183" s="16">
        <v>140</v>
      </c>
      <c r="J183" s="17">
        <f t="shared" si="25"/>
        <v>0.2571428571428571</v>
      </c>
      <c r="K183" s="18" t="s">
        <v>101</v>
      </c>
    </row>
    <row r="184" spans="1:11" s="18" customFormat="1" ht="15">
      <c r="A184" s="23">
        <v>2</v>
      </c>
      <c r="B184" s="10" t="s">
        <v>84</v>
      </c>
      <c r="C184" s="9" t="s">
        <v>108</v>
      </c>
      <c r="D184" s="11" t="s">
        <v>42</v>
      </c>
      <c r="E184" s="12" t="s">
        <v>162</v>
      </c>
      <c r="F184" s="13" t="s">
        <v>125</v>
      </c>
      <c r="G184" s="14">
        <v>36.95</v>
      </c>
      <c r="H184" s="15">
        <f t="shared" si="26"/>
        <v>44</v>
      </c>
      <c r="I184" s="16">
        <v>60</v>
      </c>
      <c r="J184" s="17">
        <f t="shared" si="25"/>
        <v>0.2666666666666667</v>
      </c>
      <c r="K184" s="18" t="s">
        <v>101</v>
      </c>
    </row>
    <row r="185" spans="1:11" s="18" customFormat="1" ht="15">
      <c r="A185" s="23">
        <v>1</v>
      </c>
      <c r="B185" s="10" t="s">
        <v>84</v>
      </c>
      <c r="C185" s="9" t="s">
        <v>108</v>
      </c>
      <c r="D185" s="11" t="s">
        <v>41</v>
      </c>
      <c r="E185" s="12" t="s">
        <v>162</v>
      </c>
      <c r="F185" s="13" t="s">
        <v>125</v>
      </c>
      <c r="G185" s="14">
        <v>48.88</v>
      </c>
      <c r="H185" s="15">
        <f t="shared" si="26"/>
        <v>58</v>
      </c>
      <c r="I185" s="16">
        <v>85</v>
      </c>
      <c r="J185" s="17">
        <f t="shared" si="25"/>
        <v>0.3176470588235294</v>
      </c>
      <c r="K185" s="18" t="s">
        <v>101</v>
      </c>
    </row>
    <row r="186" spans="1:11" s="18" customFormat="1" ht="15">
      <c r="A186" s="23">
        <v>2</v>
      </c>
      <c r="B186" s="10" t="s">
        <v>84</v>
      </c>
      <c r="C186" s="9" t="s">
        <v>108</v>
      </c>
      <c r="D186" s="11" t="s">
        <v>40</v>
      </c>
      <c r="E186" s="12" t="s">
        <v>162</v>
      </c>
      <c r="F186" s="13" t="s">
        <v>125</v>
      </c>
      <c r="G186" s="14">
        <v>37.24</v>
      </c>
      <c r="H186" s="15">
        <f t="shared" si="26"/>
        <v>44</v>
      </c>
      <c r="I186" s="16">
        <v>60</v>
      </c>
      <c r="J186" s="17">
        <f t="shared" si="25"/>
        <v>0.2666666666666667</v>
      </c>
      <c r="K186" s="18" t="s">
        <v>101</v>
      </c>
    </row>
    <row r="187" spans="1:11" s="18" customFormat="1" ht="15">
      <c r="A187" s="23">
        <v>3</v>
      </c>
      <c r="B187" s="10" t="s">
        <v>84</v>
      </c>
      <c r="C187" s="9" t="s">
        <v>108</v>
      </c>
      <c r="D187" s="11" t="s">
        <v>39</v>
      </c>
      <c r="E187" s="12" t="s">
        <v>162</v>
      </c>
      <c r="F187" s="13" t="s">
        <v>125</v>
      </c>
      <c r="G187" s="14">
        <v>34.04</v>
      </c>
      <c r="H187" s="15">
        <f t="shared" si="26"/>
        <v>41</v>
      </c>
      <c r="I187" s="16">
        <v>55</v>
      </c>
      <c r="J187" s="17">
        <f t="shared" si="25"/>
        <v>0.2545454545454545</v>
      </c>
      <c r="K187" s="18" t="s">
        <v>101</v>
      </c>
    </row>
    <row r="188" spans="1:11" s="18" customFormat="1" ht="15">
      <c r="A188" s="9">
        <v>1</v>
      </c>
      <c r="B188" s="10" t="s">
        <v>84</v>
      </c>
      <c r="C188" s="9" t="s">
        <v>108</v>
      </c>
      <c r="D188" s="11" t="s">
        <v>38</v>
      </c>
      <c r="E188" s="12" t="s">
        <v>162</v>
      </c>
      <c r="F188" s="13" t="s">
        <v>125</v>
      </c>
      <c r="G188" s="14">
        <v>15.71</v>
      </c>
      <c r="H188" s="15">
        <f t="shared" si="26"/>
        <v>19</v>
      </c>
      <c r="I188" s="16">
        <v>30</v>
      </c>
      <c r="J188" s="17">
        <f t="shared" si="25"/>
        <v>0.3666666666666667</v>
      </c>
      <c r="K188" s="18" t="s">
        <v>101</v>
      </c>
    </row>
    <row r="189" spans="1:11" s="18" customFormat="1" ht="15">
      <c r="A189" s="23">
        <v>40</v>
      </c>
      <c r="B189" s="10" t="s">
        <v>84</v>
      </c>
      <c r="C189" s="9" t="s">
        <v>108</v>
      </c>
      <c r="D189" s="11" t="s">
        <v>37</v>
      </c>
      <c r="E189" s="12" t="s">
        <v>176</v>
      </c>
      <c r="F189" s="13" t="s">
        <v>125</v>
      </c>
      <c r="G189" s="14">
        <v>34.77</v>
      </c>
      <c r="H189" s="15">
        <f t="shared" si="26"/>
        <v>41</v>
      </c>
      <c r="I189" s="16">
        <v>58</v>
      </c>
      <c r="J189" s="17">
        <f t="shared" si="25"/>
        <v>0.2931034482758621</v>
      </c>
      <c r="K189" s="18" t="s">
        <v>101</v>
      </c>
    </row>
    <row r="190" spans="1:11" s="18" customFormat="1" ht="15">
      <c r="A190" s="23">
        <v>1</v>
      </c>
      <c r="B190" s="10" t="s">
        <v>84</v>
      </c>
      <c r="C190" s="9" t="s">
        <v>108</v>
      </c>
      <c r="D190" s="11" t="s">
        <v>36</v>
      </c>
      <c r="E190" s="12" t="s">
        <v>162</v>
      </c>
      <c r="F190" s="13" t="s">
        <v>125</v>
      </c>
      <c r="G190" s="14">
        <v>30.52</v>
      </c>
      <c r="H190" s="15">
        <f t="shared" si="26"/>
        <v>36</v>
      </c>
      <c r="I190" s="16">
        <v>52</v>
      </c>
      <c r="J190" s="17">
        <f t="shared" si="25"/>
        <v>0.3076923076923077</v>
      </c>
      <c r="K190" s="18" t="s">
        <v>101</v>
      </c>
    </row>
    <row r="191" spans="1:11" s="18" customFormat="1" ht="15">
      <c r="A191" s="23">
        <v>2</v>
      </c>
      <c r="B191" s="10" t="s">
        <v>84</v>
      </c>
      <c r="C191" s="9" t="s">
        <v>108</v>
      </c>
      <c r="D191" s="11" t="s">
        <v>15</v>
      </c>
      <c r="E191" s="12" t="s">
        <v>162</v>
      </c>
      <c r="F191" s="13" t="s">
        <v>125</v>
      </c>
      <c r="G191" s="14">
        <v>40.8</v>
      </c>
      <c r="H191" s="15">
        <f t="shared" si="26"/>
        <v>48</v>
      </c>
      <c r="I191" s="16">
        <v>66</v>
      </c>
      <c r="J191" s="17">
        <f t="shared" si="25"/>
        <v>0.2727272727272727</v>
      </c>
      <c r="K191" s="18" t="s">
        <v>101</v>
      </c>
    </row>
    <row r="192" spans="1:11" s="18" customFormat="1" ht="15">
      <c r="A192" s="23">
        <v>1</v>
      </c>
      <c r="B192" s="10" t="s">
        <v>84</v>
      </c>
      <c r="C192" s="9" t="s">
        <v>108</v>
      </c>
      <c r="D192" s="11" t="s">
        <v>14</v>
      </c>
      <c r="E192" s="12" t="s">
        <v>162</v>
      </c>
      <c r="F192" s="13" t="s">
        <v>125</v>
      </c>
      <c r="G192" s="14">
        <v>12.87</v>
      </c>
      <c r="H192" s="15">
        <f t="shared" si="26"/>
        <v>16</v>
      </c>
      <c r="I192" s="16">
        <v>30</v>
      </c>
      <c r="J192" s="17">
        <f t="shared" si="25"/>
        <v>0.4666666666666667</v>
      </c>
      <c r="K192" s="18" t="s">
        <v>101</v>
      </c>
    </row>
    <row r="193" spans="1:11" s="18" customFormat="1" ht="15">
      <c r="A193" s="23">
        <v>1</v>
      </c>
      <c r="B193" s="10" t="s">
        <v>84</v>
      </c>
      <c r="C193" s="9" t="s">
        <v>108</v>
      </c>
      <c r="D193" s="11" t="s">
        <v>13</v>
      </c>
      <c r="E193" s="12" t="s">
        <v>177</v>
      </c>
      <c r="F193" s="13" t="s">
        <v>125</v>
      </c>
      <c r="G193" s="14">
        <v>18.17</v>
      </c>
      <c r="H193" s="15">
        <f t="shared" si="26"/>
        <v>22</v>
      </c>
      <c r="I193" s="16">
        <v>30</v>
      </c>
      <c r="J193" s="17">
        <f t="shared" si="25"/>
        <v>0.2666666666666667</v>
      </c>
      <c r="K193" s="18" t="s">
        <v>101</v>
      </c>
    </row>
    <row r="194" spans="1:11" s="18" customFormat="1" ht="15">
      <c r="A194" s="23">
        <v>2</v>
      </c>
      <c r="B194" s="10" t="s">
        <v>84</v>
      </c>
      <c r="C194" s="9" t="s">
        <v>108</v>
      </c>
      <c r="D194" s="11" t="s">
        <v>12</v>
      </c>
      <c r="E194" s="12" t="s">
        <v>162</v>
      </c>
      <c r="F194" s="13" t="s">
        <v>125</v>
      </c>
      <c r="G194" s="14">
        <v>42.19</v>
      </c>
      <c r="H194" s="15">
        <f t="shared" si="26"/>
        <v>50</v>
      </c>
      <c r="I194" s="16">
        <v>70</v>
      </c>
      <c r="J194" s="17">
        <f t="shared" si="25"/>
        <v>0.2857142857142857</v>
      </c>
      <c r="K194" s="18" t="s">
        <v>101</v>
      </c>
    </row>
    <row r="195" spans="1:11" s="18" customFormat="1" ht="15">
      <c r="A195" s="23">
        <v>2</v>
      </c>
      <c r="B195" s="10" t="s">
        <v>84</v>
      </c>
      <c r="C195" s="9" t="s">
        <v>108</v>
      </c>
      <c r="D195" s="11" t="s">
        <v>11</v>
      </c>
      <c r="E195" s="12" t="s">
        <v>162</v>
      </c>
      <c r="F195" s="13" t="s">
        <v>125</v>
      </c>
      <c r="G195" s="14">
        <v>32.55</v>
      </c>
      <c r="H195" s="15">
        <f t="shared" si="26"/>
        <v>39</v>
      </c>
      <c r="I195" s="16">
        <v>55</v>
      </c>
      <c r="J195" s="17">
        <f t="shared" si="25"/>
        <v>0.2909090909090909</v>
      </c>
      <c r="K195" s="18" t="s">
        <v>101</v>
      </c>
    </row>
    <row r="196" spans="1:11" s="18" customFormat="1" ht="15">
      <c r="A196" s="23">
        <v>4</v>
      </c>
      <c r="B196" s="10" t="s">
        <v>84</v>
      </c>
      <c r="C196" s="9" t="s">
        <v>108</v>
      </c>
      <c r="D196" s="11" t="s">
        <v>10</v>
      </c>
      <c r="E196" s="12" t="s">
        <v>162</v>
      </c>
      <c r="F196" s="13" t="s">
        <v>125</v>
      </c>
      <c r="G196" s="14">
        <v>48.51</v>
      </c>
      <c r="H196" s="15">
        <f t="shared" si="26"/>
        <v>58</v>
      </c>
      <c r="I196" s="16">
        <v>85</v>
      </c>
      <c r="J196" s="17">
        <f t="shared" si="25"/>
        <v>0.3176470588235294</v>
      </c>
      <c r="K196" s="18" t="s">
        <v>101</v>
      </c>
    </row>
    <row r="197" spans="1:11" s="18" customFormat="1" ht="15">
      <c r="A197" s="23">
        <v>2</v>
      </c>
      <c r="B197" s="10" t="s">
        <v>84</v>
      </c>
      <c r="C197" s="9" t="s">
        <v>108</v>
      </c>
      <c r="D197" s="11" t="s">
        <v>9</v>
      </c>
      <c r="E197" s="12" t="s">
        <v>162</v>
      </c>
      <c r="F197" s="13" t="s">
        <v>125</v>
      </c>
      <c r="G197" s="14">
        <v>61.07</v>
      </c>
      <c r="H197" s="15">
        <f t="shared" si="26"/>
        <v>72</v>
      </c>
      <c r="I197" s="16">
        <v>99</v>
      </c>
      <c r="J197" s="17">
        <f t="shared" si="25"/>
        <v>0.2727272727272727</v>
      </c>
      <c r="K197" s="18" t="s">
        <v>101</v>
      </c>
    </row>
    <row r="198" spans="1:11" s="7" customFormat="1" ht="22.5">
      <c r="A198" s="86" t="s">
        <v>362</v>
      </c>
      <c r="B198" s="86"/>
      <c r="C198" s="86"/>
      <c r="D198" s="86"/>
      <c r="E198" s="86"/>
      <c r="F198" s="86"/>
      <c r="G198" s="86"/>
      <c r="H198" s="86"/>
      <c r="I198" s="86"/>
      <c r="J198" s="86"/>
      <c r="K198" s="86"/>
    </row>
    <row r="199" spans="1:11" s="18" customFormat="1" ht="15">
      <c r="A199" s="30" t="s">
        <v>226</v>
      </c>
      <c r="B199" s="10" t="s">
        <v>84</v>
      </c>
      <c r="C199" s="30" t="s">
        <v>224</v>
      </c>
      <c r="D199" s="31" t="s">
        <v>225</v>
      </c>
      <c r="E199" s="31" t="s">
        <v>402</v>
      </c>
      <c r="F199" s="13" t="s">
        <v>125</v>
      </c>
      <c r="G199" s="33">
        <v>14.67</v>
      </c>
      <c r="H199" s="15">
        <f aca="true" t="shared" si="27" ref="H199:H230">ROUNDUP(G199/0.85,0)</f>
        <v>18</v>
      </c>
      <c r="I199" s="16">
        <f aca="true" t="shared" si="28" ref="I199:I213">G199/0.6+5</f>
        <v>29.45</v>
      </c>
      <c r="J199" s="17">
        <f aca="true" t="shared" si="29" ref="J199:J230">(1-(H199/I199))</f>
        <v>0.38879456706281834</v>
      </c>
      <c r="K199" s="18" t="s">
        <v>101</v>
      </c>
    </row>
    <row r="200" spans="1:11" s="18" customFormat="1" ht="15">
      <c r="A200" s="30" t="s">
        <v>227</v>
      </c>
      <c r="B200" s="10" t="s">
        <v>84</v>
      </c>
      <c r="C200" s="30" t="s">
        <v>224</v>
      </c>
      <c r="D200" s="31" t="s">
        <v>228</v>
      </c>
      <c r="E200" s="31" t="s">
        <v>402</v>
      </c>
      <c r="F200" s="13" t="s">
        <v>125</v>
      </c>
      <c r="G200" s="33">
        <v>13.48</v>
      </c>
      <c r="H200" s="15">
        <f t="shared" si="27"/>
        <v>16</v>
      </c>
      <c r="I200" s="16">
        <f t="shared" si="28"/>
        <v>27.46666666666667</v>
      </c>
      <c r="J200" s="17">
        <f t="shared" si="29"/>
        <v>0.41747572815533984</v>
      </c>
      <c r="K200" s="18" t="s">
        <v>101</v>
      </c>
    </row>
    <row r="201" spans="1:11" s="18" customFormat="1" ht="15">
      <c r="A201" s="30" t="s">
        <v>229</v>
      </c>
      <c r="B201" s="10" t="s">
        <v>84</v>
      </c>
      <c r="C201" s="30" t="s">
        <v>224</v>
      </c>
      <c r="D201" s="31" t="s">
        <v>230</v>
      </c>
      <c r="E201" s="31" t="s">
        <v>404</v>
      </c>
      <c r="F201" s="13" t="s">
        <v>125</v>
      </c>
      <c r="G201" s="33">
        <v>14.8</v>
      </c>
      <c r="H201" s="15">
        <f t="shared" si="27"/>
        <v>18</v>
      </c>
      <c r="I201" s="16">
        <f t="shared" si="28"/>
        <v>29.666666666666668</v>
      </c>
      <c r="J201" s="17">
        <f t="shared" si="29"/>
        <v>0.3932584269662922</v>
      </c>
      <c r="K201" s="18" t="s">
        <v>101</v>
      </c>
    </row>
    <row r="202" spans="1:11" s="18" customFormat="1" ht="15">
      <c r="A202" s="30" t="s">
        <v>226</v>
      </c>
      <c r="B202" s="10" t="s">
        <v>84</v>
      </c>
      <c r="C202" s="30" t="s">
        <v>224</v>
      </c>
      <c r="D202" s="31" t="s">
        <v>231</v>
      </c>
      <c r="E202" s="31" t="s">
        <v>407</v>
      </c>
      <c r="F202" s="13" t="s">
        <v>125</v>
      </c>
      <c r="G202" s="33">
        <v>16.02</v>
      </c>
      <c r="H202" s="15">
        <f t="shared" si="27"/>
        <v>19</v>
      </c>
      <c r="I202" s="16">
        <f t="shared" si="28"/>
        <v>31.7</v>
      </c>
      <c r="J202" s="17">
        <f t="shared" si="29"/>
        <v>0.4006309148264984</v>
      </c>
      <c r="K202" s="18" t="s">
        <v>101</v>
      </c>
    </row>
    <row r="203" spans="1:11" s="18" customFormat="1" ht="15">
      <c r="A203" s="30" t="s">
        <v>226</v>
      </c>
      <c r="B203" s="10" t="s">
        <v>84</v>
      </c>
      <c r="C203" s="30" t="s">
        <v>224</v>
      </c>
      <c r="D203" s="31" t="s">
        <v>233</v>
      </c>
      <c r="E203" s="31" t="s">
        <v>408</v>
      </c>
      <c r="F203" s="13" t="s">
        <v>125</v>
      </c>
      <c r="G203" s="33">
        <v>16.74</v>
      </c>
      <c r="H203" s="15">
        <f t="shared" si="27"/>
        <v>20</v>
      </c>
      <c r="I203" s="16">
        <f t="shared" si="28"/>
        <v>32.9</v>
      </c>
      <c r="J203" s="17">
        <f t="shared" si="29"/>
        <v>0.39209726443769</v>
      </c>
      <c r="K203" s="18" t="s">
        <v>101</v>
      </c>
    </row>
    <row r="204" spans="1:11" s="18" customFormat="1" ht="15">
      <c r="A204" s="30" t="s">
        <v>229</v>
      </c>
      <c r="B204" s="10" t="s">
        <v>84</v>
      </c>
      <c r="C204" s="30" t="s">
        <v>224</v>
      </c>
      <c r="D204" s="31" t="s">
        <v>232</v>
      </c>
      <c r="E204" s="31" t="s">
        <v>409</v>
      </c>
      <c r="F204" s="13" t="s">
        <v>125</v>
      </c>
      <c r="G204" s="33">
        <v>18.14</v>
      </c>
      <c r="H204" s="15">
        <f t="shared" si="27"/>
        <v>22</v>
      </c>
      <c r="I204" s="16">
        <f t="shared" si="28"/>
        <v>35.233333333333334</v>
      </c>
      <c r="J204" s="17">
        <f t="shared" si="29"/>
        <v>0.37559129612109743</v>
      </c>
      <c r="K204" s="18" t="s">
        <v>101</v>
      </c>
    </row>
    <row r="205" spans="1:11" s="18" customFormat="1" ht="15">
      <c r="A205" s="30" t="s">
        <v>226</v>
      </c>
      <c r="B205" s="10" t="s">
        <v>84</v>
      </c>
      <c r="C205" s="30" t="s">
        <v>224</v>
      </c>
      <c r="D205" s="31" t="s">
        <v>234</v>
      </c>
      <c r="E205" s="31" t="s">
        <v>402</v>
      </c>
      <c r="F205" s="13" t="s">
        <v>125</v>
      </c>
      <c r="G205" s="33">
        <v>18.64</v>
      </c>
      <c r="H205" s="15">
        <f t="shared" si="27"/>
        <v>22</v>
      </c>
      <c r="I205" s="16">
        <f t="shared" si="28"/>
        <v>36.06666666666667</v>
      </c>
      <c r="J205" s="17">
        <f t="shared" si="29"/>
        <v>0.39001848428835495</v>
      </c>
      <c r="K205" s="18" t="s">
        <v>101</v>
      </c>
    </row>
    <row r="206" spans="1:11" s="18" customFormat="1" ht="15">
      <c r="A206" s="30" t="s">
        <v>226</v>
      </c>
      <c r="B206" s="10" t="s">
        <v>84</v>
      </c>
      <c r="C206" s="30" t="s">
        <v>224</v>
      </c>
      <c r="D206" s="31" t="s">
        <v>235</v>
      </c>
      <c r="E206" s="31" t="s">
        <v>403</v>
      </c>
      <c r="F206" s="13" t="s">
        <v>125</v>
      </c>
      <c r="G206" s="33">
        <v>18.96</v>
      </c>
      <c r="H206" s="15">
        <f t="shared" si="27"/>
        <v>23</v>
      </c>
      <c r="I206" s="16">
        <f t="shared" si="28"/>
        <v>36.6</v>
      </c>
      <c r="J206" s="17">
        <f t="shared" si="29"/>
        <v>0.371584699453552</v>
      </c>
      <c r="K206" s="18" t="s">
        <v>101</v>
      </c>
    </row>
    <row r="207" spans="1:11" s="18" customFormat="1" ht="15">
      <c r="A207" s="30" t="s">
        <v>236</v>
      </c>
      <c r="B207" s="10" t="s">
        <v>84</v>
      </c>
      <c r="C207" s="30" t="s">
        <v>224</v>
      </c>
      <c r="D207" s="31" t="s">
        <v>237</v>
      </c>
      <c r="E207" s="31" t="s">
        <v>410</v>
      </c>
      <c r="F207" s="13" t="s">
        <v>125</v>
      </c>
      <c r="G207" s="33">
        <v>19.5</v>
      </c>
      <c r="H207" s="15">
        <f t="shared" si="27"/>
        <v>23</v>
      </c>
      <c r="I207" s="16">
        <f t="shared" si="28"/>
        <v>37.5</v>
      </c>
      <c r="J207" s="17">
        <f t="shared" si="29"/>
        <v>0.3866666666666667</v>
      </c>
      <c r="K207" s="18" t="s">
        <v>101</v>
      </c>
    </row>
    <row r="208" spans="1:11" s="18" customFormat="1" ht="15">
      <c r="A208" s="30" t="s">
        <v>238</v>
      </c>
      <c r="B208" s="10" t="s">
        <v>84</v>
      </c>
      <c r="C208" s="30" t="s">
        <v>224</v>
      </c>
      <c r="D208" s="31" t="s">
        <v>239</v>
      </c>
      <c r="E208" s="31" t="s">
        <v>404</v>
      </c>
      <c r="F208" s="13" t="s">
        <v>125</v>
      </c>
      <c r="G208" s="33">
        <v>20.04</v>
      </c>
      <c r="H208" s="15">
        <f t="shared" si="27"/>
        <v>24</v>
      </c>
      <c r="I208" s="16">
        <f t="shared" si="28"/>
        <v>38.4</v>
      </c>
      <c r="J208" s="17">
        <f t="shared" si="29"/>
        <v>0.375</v>
      </c>
      <c r="K208" s="18" t="s">
        <v>101</v>
      </c>
    </row>
    <row r="209" spans="1:11" s="18" customFormat="1" ht="15">
      <c r="A209" s="30" t="s">
        <v>240</v>
      </c>
      <c r="B209" s="10" t="s">
        <v>84</v>
      </c>
      <c r="C209" s="30" t="s">
        <v>224</v>
      </c>
      <c r="D209" s="31" t="s">
        <v>241</v>
      </c>
      <c r="E209" s="31" t="s">
        <v>411</v>
      </c>
      <c r="F209" s="13" t="s">
        <v>125</v>
      </c>
      <c r="G209" s="33">
        <v>20.58</v>
      </c>
      <c r="H209" s="15">
        <f t="shared" si="27"/>
        <v>25</v>
      </c>
      <c r="I209" s="16">
        <f t="shared" si="28"/>
        <v>39.3</v>
      </c>
      <c r="J209" s="17">
        <f t="shared" si="29"/>
        <v>0.3638676844783715</v>
      </c>
      <c r="K209" s="18" t="s">
        <v>101</v>
      </c>
    </row>
    <row r="210" spans="1:11" s="18" customFormat="1" ht="15">
      <c r="A210" s="30" t="s">
        <v>242</v>
      </c>
      <c r="B210" s="10" t="s">
        <v>84</v>
      </c>
      <c r="C210" s="30" t="s">
        <v>224</v>
      </c>
      <c r="D210" s="31" t="s">
        <v>243</v>
      </c>
      <c r="E210" s="31" t="s">
        <v>408</v>
      </c>
      <c r="F210" s="13" t="s">
        <v>125</v>
      </c>
      <c r="G210" s="33">
        <v>22.08</v>
      </c>
      <c r="H210" s="15">
        <f t="shared" si="27"/>
        <v>26</v>
      </c>
      <c r="I210" s="16">
        <f t="shared" si="28"/>
        <v>41.8</v>
      </c>
      <c r="J210" s="17">
        <f t="shared" si="29"/>
        <v>0.37799043062200954</v>
      </c>
      <c r="K210" s="18" t="s">
        <v>101</v>
      </c>
    </row>
    <row r="211" spans="1:11" s="18" customFormat="1" ht="15">
      <c r="A211" s="30" t="s">
        <v>244</v>
      </c>
      <c r="B211" s="10" t="s">
        <v>84</v>
      </c>
      <c r="C211" s="30" t="s">
        <v>224</v>
      </c>
      <c r="D211" s="31" t="s">
        <v>245</v>
      </c>
      <c r="E211" s="31" t="s">
        <v>412</v>
      </c>
      <c r="F211" s="13" t="s">
        <v>125</v>
      </c>
      <c r="G211" s="33">
        <v>22.84</v>
      </c>
      <c r="H211" s="15">
        <f t="shared" si="27"/>
        <v>27</v>
      </c>
      <c r="I211" s="16">
        <f t="shared" si="28"/>
        <v>43.06666666666667</v>
      </c>
      <c r="J211" s="17">
        <f t="shared" si="29"/>
        <v>0.37306501547987625</v>
      </c>
      <c r="K211" s="18" t="s">
        <v>101</v>
      </c>
    </row>
    <row r="212" spans="1:11" s="18" customFormat="1" ht="15">
      <c r="A212" s="30" t="s">
        <v>236</v>
      </c>
      <c r="B212" s="10" t="s">
        <v>84</v>
      </c>
      <c r="C212" s="30" t="s">
        <v>224</v>
      </c>
      <c r="D212" s="31" t="s">
        <v>246</v>
      </c>
      <c r="E212" s="31" t="s">
        <v>409</v>
      </c>
      <c r="F212" s="13" t="s">
        <v>125</v>
      </c>
      <c r="G212" s="33">
        <v>23.6</v>
      </c>
      <c r="H212" s="15">
        <f t="shared" si="27"/>
        <v>28</v>
      </c>
      <c r="I212" s="16">
        <f t="shared" si="28"/>
        <v>44.333333333333336</v>
      </c>
      <c r="J212" s="17">
        <f t="shared" si="29"/>
        <v>0.368421052631579</v>
      </c>
      <c r="K212" s="18" t="s">
        <v>101</v>
      </c>
    </row>
    <row r="213" spans="1:11" s="18" customFormat="1" ht="15">
      <c r="A213" s="30" t="s">
        <v>226</v>
      </c>
      <c r="B213" s="10" t="s">
        <v>84</v>
      </c>
      <c r="C213" s="30" t="s">
        <v>224</v>
      </c>
      <c r="D213" s="31" t="s">
        <v>249</v>
      </c>
      <c r="E213" s="31" t="s">
        <v>412</v>
      </c>
      <c r="F213" s="13" t="s">
        <v>125</v>
      </c>
      <c r="G213" s="33">
        <v>32.52</v>
      </c>
      <c r="H213" s="15">
        <f t="shared" si="27"/>
        <v>39</v>
      </c>
      <c r="I213" s="16">
        <f t="shared" si="28"/>
        <v>59.20000000000001</v>
      </c>
      <c r="J213" s="17">
        <f t="shared" si="29"/>
        <v>0.34121621621621634</v>
      </c>
      <c r="K213" s="18" t="s">
        <v>101</v>
      </c>
    </row>
    <row r="214" spans="1:11" s="18" customFormat="1" ht="15">
      <c r="A214" s="30" t="s">
        <v>226</v>
      </c>
      <c r="B214" s="10" t="s">
        <v>84</v>
      </c>
      <c r="C214" s="30" t="s">
        <v>224</v>
      </c>
      <c r="D214" s="31" t="s">
        <v>250</v>
      </c>
      <c r="E214" s="31" t="s">
        <v>403</v>
      </c>
      <c r="F214" s="18" t="s">
        <v>339</v>
      </c>
      <c r="G214" s="33">
        <v>30.44</v>
      </c>
      <c r="H214" s="15">
        <f t="shared" si="27"/>
        <v>36</v>
      </c>
      <c r="I214" s="16">
        <f>G214/0.6</f>
        <v>50.733333333333334</v>
      </c>
      <c r="J214" s="17">
        <f t="shared" si="29"/>
        <v>0.290407358738502</v>
      </c>
      <c r="K214" s="18" t="s">
        <v>101</v>
      </c>
    </row>
    <row r="215" spans="1:11" s="18" customFormat="1" ht="15">
      <c r="A215" s="30" t="s">
        <v>247</v>
      </c>
      <c r="B215" s="10" t="s">
        <v>84</v>
      </c>
      <c r="C215" s="30" t="s">
        <v>224</v>
      </c>
      <c r="D215" s="31" t="s">
        <v>251</v>
      </c>
      <c r="E215" s="31" t="s">
        <v>407</v>
      </c>
      <c r="F215" s="13" t="s">
        <v>125</v>
      </c>
      <c r="G215" s="33">
        <v>40.42</v>
      </c>
      <c r="H215" s="15">
        <f t="shared" si="27"/>
        <v>48</v>
      </c>
      <c r="I215" s="16">
        <f aca="true" t="shared" si="30" ref="I215:I229">G215/0.6+5</f>
        <v>72.36666666666667</v>
      </c>
      <c r="J215" s="17">
        <f t="shared" si="29"/>
        <v>0.3367111929986182</v>
      </c>
      <c r="K215" s="18" t="s">
        <v>101</v>
      </c>
    </row>
    <row r="216" spans="1:11" s="18" customFormat="1" ht="15">
      <c r="A216" s="30" t="s">
        <v>226</v>
      </c>
      <c r="B216" s="10" t="s">
        <v>84</v>
      </c>
      <c r="C216" s="30" t="s">
        <v>224</v>
      </c>
      <c r="D216" s="31" t="s">
        <v>252</v>
      </c>
      <c r="E216" s="31" t="s">
        <v>403</v>
      </c>
      <c r="F216" s="13" t="s">
        <v>125</v>
      </c>
      <c r="G216" s="33">
        <v>29.74</v>
      </c>
      <c r="H216" s="15">
        <f t="shared" si="27"/>
        <v>35</v>
      </c>
      <c r="I216" s="16">
        <f t="shared" si="30"/>
        <v>54.56666666666666</v>
      </c>
      <c r="J216" s="17">
        <f t="shared" si="29"/>
        <v>0.35858277336591327</v>
      </c>
      <c r="K216" s="18" t="s">
        <v>101</v>
      </c>
    </row>
    <row r="217" spans="1:11" s="18" customFormat="1" ht="15">
      <c r="A217" s="30" t="s">
        <v>248</v>
      </c>
      <c r="B217" s="10" t="s">
        <v>84</v>
      </c>
      <c r="C217" s="30" t="s">
        <v>224</v>
      </c>
      <c r="D217" s="31" t="s">
        <v>253</v>
      </c>
      <c r="E217" s="31" t="s">
        <v>404</v>
      </c>
      <c r="F217" s="13" t="s">
        <v>125</v>
      </c>
      <c r="G217" s="33">
        <v>32.02</v>
      </c>
      <c r="H217" s="15">
        <f t="shared" si="27"/>
        <v>38</v>
      </c>
      <c r="I217" s="16">
        <f t="shared" si="30"/>
        <v>58.366666666666674</v>
      </c>
      <c r="J217" s="17">
        <f t="shared" si="29"/>
        <v>0.34894346087949757</v>
      </c>
      <c r="K217" s="18" t="s">
        <v>101</v>
      </c>
    </row>
    <row r="218" spans="1:11" s="18" customFormat="1" ht="15">
      <c r="A218" s="30" t="s">
        <v>236</v>
      </c>
      <c r="B218" s="10" t="s">
        <v>84</v>
      </c>
      <c r="C218" s="30" t="s">
        <v>224</v>
      </c>
      <c r="D218" s="31" t="s">
        <v>254</v>
      </c>
      <c r="E218" s="31" t="s">
        <v>411</v>
      </c>
      <c r="F218" s="13" t="s">
        <v>125</v>
      </c>
      <c r="G218" s="33">
        <v>33.18</v>
      </c>
      <c r="H218" s="15">
        <f t="shared" si="27"/>
        <v>40</v>
      </c>
      <c r="I218" s="16">
        <f t="shared" si="30"/>
        <v>60.300000000000004</v>
      </c>
      <c r="J218" s="17">
        <f t="shared" si="29"/>
        <v>0.33665008291873966</v>
      </c>
      <c r="K218" s="18" t="s">
        <v>101</v>
      </c>
    </row>
    <row r="219" spans="1:11" s="18" customFormat="1" ht="15">
      <c r="A219" s="30" t="s">
        <v>238</v>
      </c>
      <c r="B219" s="10" t="s">
        <v>84</v>
      </c>
      <c r="C219" s="30" t="s">
        <v>224</v>
      </c>
      <c r="D219" s="31" t="s">
        <v>255</v>
      </c>
      <c r="E219" s="31" t="s">
        <v>407</v>
      </c>
      <c r="F219" s="13" t="s">
        <v>125</v>
      </c>
      <c r="G219" s="33">
        <v>35.08</v>
      </c>
      <c r="H219" s="15">
        <f t="shared" si="27"/>
        <v>42</v>
      </c>
      <c r="I219" s="16">
        <f t="shared" si="30"/>
        <v>63.46666666666667</v>
      </c>
      <c r="J219" s="17">
        <f t="shared" si="29"/>
        <v>0.3382352941176471</v>
      </c>
      <c r="K219" s="18" t="s">
        <v>101</v>
      </c>
    </row>
    <row r="220" spans="1:11" s="18" customFormat="1" ht="15">
      <c r="A220" s="30" t="s">
        <v>238</v>
      </c>
      <c r="B220" s="10" t="s">
        <v>84</v>
      </c>
      <c r="C220" s="30" t="s">
        <v>224</v>
      </c>
      <c r="D220" s="31" t="s">
        <v>256</v>
      </c>
      <c r="E220" s="31" t="s">
        <v>408</v>
      </c>
      <c r="F220" s="13" t="s">
        <v>125</v>
      </c>
      <c r="G220" s="33">
        <v>37.38</v>
      </c>
      <c r="H220" s="15">
        <f t="shared" si="27"/>
        <v>44</v>
      </c>
      <c r="I220" s="16">
        <f t="shared" si="30"/>
        <v>67.30000000000001</v>
      </c>
      <c r="J220" s="17">
        <f t="shared" si="29"/>
        <v>0.3462109955423478</v>
      </c>
      <c r="K220" s="18" t="s">
        <v>101</v>
      </c>
    </row>
    <row r="221" spans="1:11" s="18" customFormat="1" ht="15">
      <c r="A221" s="30" t="s">
        <v>238</v>
      </c>
      <c r="B221" s="10" t="s">
        <v>84</v>
      </c>
      <c r="C221" s="30" t="s">
        <v>224</v>
      </c>
      <c r="D221" s="31" t="s">
        <v>257</v>
      </c>
      <c r="E221" s="31" t="s">
        <v>402</v>
      </c>
      <c r="F221" s="13" t="s">
        <v>125</v>
      </c>
      <c r="G221" s="33">
        <v>38.56</v>
      </c>
      <c r="H221" s="15">
        <f t="shared" si="27"/>
        <v>46</v>
      </c>
      <c r="I221" s="16">
        <f t="shared" si="30"/>
        <v>69.26666666666668</v>
      </c>
      <c r="J221" s="17">
        <f t="shared" si="29"/>
        <v>0.33589990375360934</v>
      </c>
      <c r="K221" s="18" t="s">
        <v>101</v>
      </c>
    </row>
    <row r="222" spans="1:11" s="18" customFormat="1" ht="15">
      <c r="A222" s="30" t="s">
        <v>248</v>
      </c>
      <c r="B222" s="10" t="s">
        <v>84</v>
      </c>
      <c r="C222" s="30" t="s">
        <v>224</v>
      </c>
      <c r="D222" s="31" t="s">
        <v>258</v>
      </c>
      <c r="E222" s="31" t="s">
        <v>403</v>
      </c>
      <c r="F222" s="13" t="s">
        <v>125</v>
      </c>
      <c r="G222" s="33">
        <v>42.24</v>
      </c>
      <c r="H222" s="15">
        <f t="shared" si="27"/>
        <v>50</v>
      </c>
      <c r="I222" s="16">
        <f t="shared" si="30"/>
        <v>75.4</v>
      </c>
      <c r="J222" s="17">
        <f t="shared" si="29"/>
        <v>0.33687002652519904</v>
      </c>
      <c r="K222" s="18" t="s">
        <v>101</v>
      </c>
    </row>
    <row r="223" spans="1:11" s="18" customFormat="1" ht="15">
      <c r="A223" s="30" t="s">
        <v>226</v>
      </c>
      <c r="B223" s="10" t="s">
        <v>84</v>
      </c>
      <c r="C223" s="30" t="s">
        <v>224</v>
      </c>
      <c r="D223" s="31" t="s">
        <v>259</v>
      </c>
      <c r="E223" s="31" t="s">
        <v>404</v>
      </c>
      <c r="F223" s="13" t="s">
        <v>125</v>
      </c>
      <c r="G223" s="33">
        <v>42.94</v>
      </c>
      <c r="H223" s="15">
        <f t="shared" si="27"/>
        <v>51</v>
      </c>
      <c r="I223" s="16">
        <f t="shared" si="30"/>
        <v>76.56666666666666</v>
      </c>
      <c r="J223" s="17">
        <f t="shared" si="29"/>
        <v>0.3339138006094906</v>
      </c>
      <c r="K223" s="18" t="s">
        <v>101</v>
      </c>
    </row>
    <row r="224" spans="1:11" s="18" customFormat="1" ht="15">
      <c r="A224" s="30" t="s">
        <v>238</v>
      </c>
      <c r="B224" s="10" t="s">
        <v>84</v>
      </c>
      <c r="C224" s="30" t="s">
        <v>224</v>
      </c>
      <c r="D224" s="31" t="s">
        <v>260</v>
      </c>
      <c r="E224" s="31" t="s">
        <v>411</v>
      </c>
      <c r="F224" s="13" t="s">
        <v>125</v>
      </c>
      <c r="G224" s="33">
        <v>46.38</v>
      </c>
      <c r="H224" s="15">
        <f t="shared" si="27"/>
        <v>55</v>
      </c>
      <c r="I224" s="16">
        <f t="shared" si="30"/>
        <v>82.30000000000001</v>
      </c>
      <c r="J224" s="17">
        <f t="shared" si="29"/>
        <v>0.3317132442284326</v>
      </c>
      <c r="K224" s="18" t="s">
        <v>101</v>
      </c>
    </row>
    <row r="225" spans="1:11" s="18" customFormat="1" ht="15">
      <c r="A225" s="30" t="s">
        <v>238</v>
      </c>
      <c r="B225" s="10" t="s">
        <v>84</v>
      </c>
      <c r="C225" s="30" t="s">
        <v>224</v>
      </c>
      <c r="D225" s="31" t="s">
        <v>261</v>
      </c>
      <c r="E225" s="31" t="s">
        <v>410</v>
      </c>
      <c r="F225" s="13" t="s">
        <v>125</v>
      </c>
      <c r="G225" s="33">
        <v>38.78</v>
      </c>
      <c r="H225" s="15">
        <f t="shared" si="27"/>
        <v>46</v>
      </c>
      <c r="I225" s="16">
        <f t="shared" si="30"/>
        <v>69.63333333333334</v>
      </c>
      <c r="J225" s="17">
        <f t="shared" si="29"/>
        <v>0.33939684059358555</v>
      </c>
      <c r="K225" s="18" t="s">
        <v>101</v>
      </c>
    </row>
    <row r="226" spans="1:11" s="18" customFormat="1" ht="15">
      <c r="A226" s="30" t="s">
        <v>238</v>
      </c>
      <c r="B226" s="10" t="s">
        <v>84</v>
      </c>
      <c r="C226" s="30" t="s">
        <v>224</v>
      </c>
      <c r="D226" s="31" t="s">
        <v>264</v>
      </c>
      <c r="E226" s="31" t="s">
        <v>411</v>
      </c>
      <c r="F226" s="13" t="s">
        <v>125</v>
      </c>
      <c r="G226" s="33">
        <v>41.2</v>
      </c>
      <c r="H226" s="15">
        <f t="shared" si="27"/>
        <v>49</v>
      </c>
      <c r="I226" s="16">
        <f t="shared" si="30"/>
        <v>73.66666666666667</v>
      </c>
      <c r="J226" s="17">
        <f t="shared" si="29"/>
        <v>0.33484162895927605</v>
      </c>
      <c r="K226" s="18" t="s">
        <v>101</v>
      </c>
    </row>
    <row r="227" spans="1:11" s="18" customFormat="1" ht="15">
      <c r="A227" s="30" t="s">
        <v>248</v>
      </c>
      <c r="B227" s="10" t="s">
        <v>84</v>
      </c>
      <c r="C227" s="30" t="s">
        <v>224</v>
      </c>
      <c r="D227" s="31" t="s">
        <v>265</v>
      </c>
      <c r="E227" s="31" t="s">
        <v>407</v>
      </c>
      <c r="F227" s="13" t="s">
        <v>125</v>
      </c>
      <c r="G227" s="33">
        <v>43.2</v>
      </c>
      <c r="H227" s="15">
        <f t="shared" si="27"/>
        <v>51</v>
      </c>
      <c r="I227" s="16">
        <f t="shared" si="30"/>
        <v>77.00000000000001</v>
      </c>
      <c r="J227" s="17">
        <f t="shared" si="29"/>
        <v>0.3376623376623378</v>
      </c>
      <c r="K227" s="18" t="s">
        <v>101</v>
      </c>
    </row>
    <row r="228" spans="1:11" s="18" customFormat="1" ht="15">
      <c r="A228" s="30" t="s">
        <v>244</v>
      </c>
      <c r="B228" s="10" t="s">
        <v>84</v>
      </c>
      <c r="C228" s="30" t="s">
        <v>224</v>
      </c>
      <c r="D228" s="31" t="s">
        <v>266</v>
      </c>
      <c r="E228" s="31" t="s">
        <v>408</v>
      </c>
      <c r="F228" s="13" t="s">
        <v>125</v>
      </c>
      <c r="G228" s="33">
        <v>45.6</v>
      </c>
      <c r="H228" s="15">
        <f t="shared" si="27"/>
        <v>54</v>
      </c>
      <c r="I228" s="16">
        <f t="shared" si="30"/>
        <v>81</v>
      </c>
      <c r="J228" s="17">
        <f t="shared" si="29"/>
        <v>0.33333333333333337</v>
      </c>
      <c r="K228" s="18" t="s">
        <v>101</v>
      </c>
    </row>
    <row r="229" spans="1:11" s="18" customFormat="1" ht="15">
      <c r="A229" s="30" t="s">
        <v>226</v>
      </c>
      <c r="B229" s="10" t="s">
        <v>84</v>
      </c>
      <c r="C229" s="30" t="s">
        <v>224</v>
      </c>
      <c r="D229" s="31" t="s">
        <v>267</v>
      </c>
      <c r="E229" s="31" t="s">
        <v>409</v>
      </c>
      <c r="F229" s="13" t="s">
        <v>125</v>
      </c>
      <c r="G229" s="33">
        <v>50.42</v>
      </c>
      <c r="H229" s="15">
        <f t="shared" si="27"/>
        <v>60</v>
      </c>
      <c r="I229" s="16">
        <f t="shared" si="30"/>
        <v>89.03333333333335</v>
      </c>
      <c r="J229" s="17">
        <f t="shared" si="29"/>
        <v>0.3260950954698616</v>
      </c>
      <c r="K229" s="18" t="s">
        <v>101</v>
      </c>
    </row>
    <row r="230" spans="1:11" s="18" customFormat="1" ht="15">
      <c r="A230" s="30" t="s">
        <v>262</v>
      </c>
      <c r="B230" s="10" t="s">
        <v>84</v>
      </c>
      <c r="C230" s="30" t="s">
        <v>224</v>
      </c>
      <c r="D230" s="31" t="s">
        <v>268</v>
      </c>
      <c r="E230" s="31" t="s">
        <v>155</v>
      </c>
      <c r="F230" s="18" t="s">
        <v>339</v>
      </c>
      <c r="G230" s="33">
        <v>177.88</v>
      </c>
      <c r="H230" s="15">
        <f t="shared" si="27"/>
        <v>210</v>
      </c>
      <c r="I230" s="16">
        <f>G230/0.6</f>
        <v>296.4666666666667</v>
      </c>
      <c r="J230" s="17">
        <f t="shared" si="29"/>
        <v>0.29165729705419396</v>
      </c>
      <c r="K230" s="18" t="s">
        <v>101</v>
      </c>
    </row>
    <row r="231" spans="1:11" s="18" customFormat="1" ht="15">
      <c r="A231" s="30" t="s">
        <v>226</v>
      </c>
      <c r="B231" s="10" t="s">
        <v>84</v>
      </c>
      <c r="C231" s="30" t="s">
        <v>224</v>
      </c>
      <c r="D231" s="31" t="s">
        <v>270</v>
      </c>
      <c r="E231" s="31" t="s">
        <v>402</v>
      </c>
      <c r="F231" s="13" t="s">
        <v>125</v>
      </c>
      <c r="G231" s="33">
        <v>17.06</v>
      </c>
      <c r="H231" s="15">
        <f aca="true" t="shared" si="31" ref="H231:H260">ROUNDUP(G231/0.85,0)</f>
        <v>21</v>
      </c>
      <c r="I231" s="16">
        <f aca="true" t="shared" si="32" ref="I231:I267">G231/0.6+5</f>
        <v>33.43333333333334</v>
      </c>
      <c r="J231" s="17">
        <f aca="true" t="shared" si="33" ref="J231:J260">(1-(H231/I231))</f>
        <v>0.37188434695912276</v>
      </c>
      <c r="K231" s="18" t="s">
        <v>101</v>
      </c>
    </row>
    <row r="232" spans="1:11" s="18" customFormat="1" ht="15">
      <c r="A232" s="30" t="s">
        <v>226</v>
      </c>
      <c r="B232" s="10" t="s">
        <v>84</v>
      </c>
      <c r="C232" s="30" t="s">
        <v>224</v>
      </c>
      <c r="D232" s="31" t="s">
        <v>272</v>
      </c>
      <c r="E232" s="31" t="s">
        <v>411</v>
      </c>
      <c r="F232" s="13" t="s">
        <v>125</v>
      </c>
      <c r="G232" s="33">
        <v>18.68</v>
      </c>
      <c r="H232" s="15">
        <f t="shared" si="31"/>
        <v>22</v>
      </c>
      <c r="I232" s="16">
        <f t="shared" si="32"/>
        <v>36.13333333333333</v>
      </c>
      <c r="J232" s="17">
        <f t="shared" si="33"/>
        <v>0.3911439114391144</v>
      </c>
      <c r="K232" s="18" t="s">
        <v>101</v>
      </c>
    </row>
    <row r="233" spans="1:11" s="18" customFormat="1" ht="15">
      <c r="A233" s="30" t="s">
        <v>226</v>
      </c>
      <c r="B233" s="10" t="s">
        <v>84</v>
      </c>
      <c r="C233" s="30" t="s">
        <v>224</v>
      </c>
      <c r="D233" s="31" t="s">
        <v>273</v>
      </c>
      <c r="E233" s="31" t="s">
        <v>407</v>
      </c>
      <c r="F233" s="13" t="s">
        <v>125</v>
      </c>
      <c r="G233" s="33">
        <v>20.72</v>
      </c>
      <c r="H233" s="15">
        <f t="shared" si="31"/>
        <v>25</v>
      </c>
      <c r="I233" s="16">
        <f t="shared" si="32"/>
        <v>39.53333333333333</v>
      </c>
      <c r="J233" s="17">
        <f t="shared" si="33"/>
        <v>0.3676222596964587</v>
      </c>
      <c r="K233" s="18" t="s">
        <v>101</v>
      </c>
    </row>
    <row r="234" spans="1:11" s="18" customFormat="1" ht="15">
      <c r="A234" s="30" t="s">
        <v>226</v>
      </c>
      <c r="B234" s="10" t="s">
        <v>84</v>
      </c>
      <c r="C234" s="30" t="s">
        <v>224</v>
      </c>
      <c r="D234" s="31" t="s">
        <v>274</v>
      </c>
      <c r="E234" s="31" t="s">
        <v>408</v>
      </c>
      <c r="F234" s="13" t="s">
        <v>125</v>
      </c>
      <c r="G234" s="33">
        <v>19.94</v>
      </c>
      <c r="H234" s="15">
        <f t="shared" si="31"/>
        <v>24</v>
      </c>
      <c r="I234" s="16">
        <f t="shared" si="32"/>
        <v>38.233333333333334</v>
      </c>
      <c r="J234" s="17">
        <f t="shared" si="33"/>
        <v>0.37227550130775944</v>
      </c>
      <c r="K234" s="18" t="s">
        <v>101</v>
      </c>
    </row>
    <row r="235" spans="1:11" s="18" customFormat="1" ht="15">
      <c r="A235" s="30" t="s">
        <v>263</v>
      </c>
      <c r="B235" s="10" t="s">
        <v>84</v>
      </c>
      <c r="C235" s="30" t="s">
        <v>224</v>
      </c>
      <c r="D235" s="31" t="s">
        <v>271</v>
      </c>
      <c r="E235" s="31" t="s">
        <v>403</v>
      </c>
      <c r="F235" s="13" t="s">
        <v>125</v>
      </c>
      <c r="G235" s="33">
        <v>32.49</v>
      </c>
      <c r="H235" s="15">
        <f t="shared" si="31"/>
        <v>39</v>
      </c>
      <c r="I235" s="16">
        <f t="shared" si="32"/>
        <v>59.150000000000006</v>
      </c>
      <c r="J235" s="17">
        <f t="shared" si="33"/>
        <v>0.34065934065934067</v>
      </c>
      <c r="K235" s="18" t="s">
        <v>101</v>
      </c>
    </row>
    <row r="236" spans="1:11" s="18" customFormat="1" ht="15">
      <c r="A236" s="30" t="s">
        <v>226</v>
      </c>
      <c r="B236" s="10" t="s">
        <v>84</v>
      </c>
      <c r="C236" s="30" t="s">
        <v>224</v>
      </c>
      <c r="D236" s="31" t="s">
        <v>275</v>
      </c>
      <c r="E236" s="31" t="s">
        <v>402</v>
      </c>
      <c r="F236" s="13" t="s">
        <v>125</v>
      </c>
      <c r="G236" s="33">
        <v>20.52</v>
      </c>
      <c r="H236" s="15">
        <f t="shared" si="31"/>
        <v>25</v>
      </c>
      <c r="I236" s="16">
        <f t="shared" si="32"/>
        <v>39.2</v>
      </c>
      <c r="J236" s="17">
        <f t="shared" si="33"/>
        <v>0.3622448979591837</v>
      </c>
      <c r="K236" s="18" t="s">
        <v>101</v>
      </c>
    </row>
    <row r="237" spans="1:11" s="18" customFormat="1" ht="15">
      <c r="A237" s="30" t="s">
        <v>238</v>
      </c>
      <c r="B237" s="10" t="s">
        <v>84</v>
      </c>
      <c r="C237" s="30" t="s">
        <v>224</v>
      </c>
      <c r="D237" s="31" t="s">
        <v>276</v>
      </c>
      <c r="E237" s="31" t="s">
        <v>403</v>
      </c>
      <c r="F237" s="13" t="s">
        <v>125</v>
      </c>
      <c r="G237" s="33">
        <v>24.76</v>
      </c>
      <c r="H237" s="15">
        <f t="shared" si="31"/>
        <v>30</v>
      </c>
      <c r="I237" s="16">
        <f t="shared" si="32"/>
        <v>46.26666666666667</v>
      </c>
      <c r="J237" s="17">
        <f t="shared" si="33"/>
        <v>0.35158501440922196</v>
      </c>
      <c r="K237" s="18" t="s">
        <v>101</v>
      </c>
    </row>
    <row r="238" spans="1:11" s="18" customFormat="1" ht="15">
      <c r="A238" s="30" t="s">
        <v>227</v>
      </c>
      <c r="B238" s="10" t="s">
        <v>84</v>
      </c>
      <c r="C238" s="30" t="s">
        <v>224</v>
      </c>
      <c r="D238" s="31" t="s">
        <v>277</v>
      </c>
      <c r="E238" s="31" t="s">
        <v>410</v>
      </c>
      <c r="F238" s="13" t="s">
        <v>125</v>
      </c>
      <c r="G238" s="33">
        <v>27.4</v>
      </c>
      <c r="H238" s="15">
        <f t="shared" si="31"/>
        <v>33</v>
      </c>
      <c r="I238" s="16">
        <f t="shared" si="32"/>
        <v>50.666666666666664</v>
      </c>
      <c r="J238" s="17">
        <f t="shared" si="33"/>
        <v>0.3486842105263157</v>
      </c>
      <c r="K238" s="18" t="s">
        <v>101</v>
      </c>
    </row>
    <row r="239" spans="1:11" s="18" customFormat="1" ht="15">
      <c r="A239" s="30" t="s">
        <v>226</v>
      </c>
      <c r="B239" s="10" t="s">
        <v>84</v>
      </c>
      <c r="C239" s="30" t="s">
        <v>224</v>
      </c>
      <c r="D239" s="31" t="s">
        <v>278</v>
      </c>
      <c r="E239" s="31" t="s">
        <v>404</v>
      </c>
      <c r="F239" s="13" t="s">
        <v>125</v>
      </c>
      <c r="G239" s="33">
        <v>26.36</v>
      </c>
      <c r="H239" s="15">
        <f t="shared" si="31"/>
        <v>32</v>
      </c>
      <c r="I239" s="16">
        <f t="shared" si="32"/>
        <v>48.93333333333334</v>
      </c>
      <c r="J239" s="17">
        <f t="shared" si="33"/>
        <v>0.3460490463215259</v>
      </c>
      <c r="K239" s="18" t="s">
        <v>101</v>
      </c>
    </row>
    <row r="240" spans="1:11" s="18" customFormat="1" ht="15">
      <c r="A240" s="30" t="s">
        <v>236</v>
      </c>
      <c r="B240" s="10" t="s">
        <v>84</v>
      </c>
      <c r="C240" s="30" t="s">
        <v>224</v>
      </c>
      <c r="D240" s="31" t="s">
        <v>279</v>
      </c>
      <c r="E240" s="31" t="s">
        <v>411</v>
      </c>
      <c r="F240" s="13" t="s">
        <v>125</v>
      </c>
      <c r="G240" s="33">
        <v>30.6</v>
      </c>
      <c r="H240" s="15">
        <f t="shared" si="31"/>
        <v>36</v>
      </c>
      <c r="I240" s="16">
        <f t="shared" si="32"/>
        <v>56.00000000000001</v>
      </c>
      <c r="J240" s="17">
        <f t="shared" si="33"/>
        <v>0.3571428571428572</v>
      </c>
      <c r="K240" s="18" t="s">
        <v>101</v>
      </c>
    </row>
    <row r="241" spans="1:11" s="18" customFormat="1" ht="15">
      <c r="A241" s="30" t="s">
        <v>238</v>
      </c>
      <c r="B241" s="10" t="s">
        <v>84</v>
      </c>
      <c r="C241" s="30" t="s">
        <v>224</v>
      </c>
      <c r="D241" s="31" t="s">
        <v>280</v>
      </c>
      <c r="E241" s="31" t="s">
        <v>412</v>
      </c>
      <c r="F241" s="13" t="s">
        <v>125</v>
      </c>
      <c r="G241" s="33">
        <v>29.56</v>
      </c>
      <c r="H241" s="15">
        <f t="shared" si="31"/>
        <v>35</v>
      </c>
      <c r="I241" s="16">
        <f t="shared" si="32"/>
        <v>54.266666666666666</v>
      </c>
      <c r="J241" s="17">
        <f t="shared" si="33"/>
        <v>0.355036855036855</v>
      </c>
      <c r="K241" s="18" t="s">
        <v>101</v>
      </c>
    </row>
    <row r="242" spans="1:11" s="18" customFormat="1" ht="15">
      <c r="A242" s="30" t="s">
        <v>226</v>
      </c>
      <c r="B242" s="10" t="s">
        <v>84</v>
      </c>
      <c r="C242" s="30" t="s">
        <v>224</v>
      </c>
      <c r="D242" s="31" t="s">
        <v>281</v>
      </c>
      <c r="E242" s="31" t="s">
        <v>409</v>
      </c>
      <c r="F242" s="13" t="s">
        <v>125</v>
      </c>
      <c r="G242" s="33">
        <v>34.26</v>
      </c>
      <c r="H242" s="15">
        <f t="shared" si="31"/>
        <v>41</v>
      </c>
      <c r="I242" s="16">
        <f t="shared" si="32"/>
        <v>62.1</v>
      </c>
      <c r="J242" s="17">
        <f t="shared" si="33"/>
        <v>0.3397745571658616</v>
      </c>
      <c r="K242" s="18" t="s">
        <v>101</v>
      </c>
    </row>
    <row r="243" spans="1:11" s="18" customFormat="1" ht="15">
      <c r="A243" s="30" t="s">
        <v>226</v>
      </c>
      <c r="B243" s="10" t="s">
        <v>84</v>
      </c>
      <c r="C243" s="30" t="s">
        <v>224</v>
      </c>
      <c r="D243" s="31" t="s">
        <v>282</v>
      </c>
      <c r="E243" s="31" t="s">
        <v>411</v>
      </c>
      <c r="F243" s="13" t="s">
        <v>125</v>
      </c>
      <c r="G243" s="33">
        <v>35.72</v>
      </c>
      <c r="H243" s="15">
        <f t="shared" si="31"/>
        <v>43</v>
      </c>
      <c r="I243" s="16">
        <f t="shared" si="32"/>
        <v>64.53333333333333</v>
      </c>
      <c r="J243" s="17">
        <f t="shared" si="33"/>
        <v>0.33367768595041325</v>
      </c>
      <c r="K243" s="18" t="s">
        <v>101</v>
      </c>
    </row>
    <row r="244" spans="1:11" s="18" customFormat="1" ht="15">
      <c r="A244" s="30" t="s">
        <v>226</v>
      </c>
      <c r="B244" s="10" t="s">
        <v>84</v>
      </c>
      <c r="C244" s="30" t="s">
        <v>224</v>
      </c>
      <c r="D244" s="31" t="s">
        <v>283</v>
      </c>
      <c r="E244" s="31" t="s">
        <v>403</v>
      </c>
      <c r="F244" s="13" t="s">
        <v>125</v>
      </c>
      <c r="G244" s="33">
        <v>23.84</v>
      </c>
      <c r="H244" s="15">
        <f t="shared" si="31"/>
        <v>29</v>
      </c>
      <c r="I244" s="16">
        <f t="shared" si="32"/>
        <v>44.733333333333334</v>
      </c>
      <c r="J244" s="17">
        <f t="shared" si="33"/>
        <v>0.35171385991058124</v>
      </c>
      <c r="K244" s="18" t="s">
        <v>101</v>
      </c>
    </row>
    <row r="245" spans="1:11" s="18" customFormat="1" ht="15">
      <c r="A245" s="30" t="s">
        <v>226</v>
      </c>
      <c r="B245" s="10" t="s">
        <v>84</v>
      </c>
      <c r="C245" s="30" t="s">
        <v>224</v>
      </c>
      <c r="D245" s="31" t="s">
        <v>284</v>
      </c>
      <c r="E245" s="31" t="s">
        <v>404</v>
      </c>
      <c r="F245" s="13" t="s">
        <v>125</v>
      </c>
      <c r="G245" s="33">
        <v>27.4</v>
      </c>
      <c r="H245" s="15">
        <f t="shared" si="31"/>
        <v>33</v>
      </c>
      <c r="I245" s="16">
        <f t="shared" si="32"/>
        <v>50.666666666666664</v>
      </c>
      <c r="J245" s="17">
        <f t="shared" si="33"/>
        <v>0.3486842105263157</v>
      </c>
      <c r="K245" s="18" t="s">
        <v>101</v>
      </c>
    </row>
    <row r="246" spans="1:11" s="18" customFormat="1" ht="15">
      <c r="A246" s="30" t="s">
        <v>238</v>
      </c>
      <c r="B246" s="10" t="s">
        <v>84</v>
      </c>
      <c r="C246" s="30" t="s">
        <v>224</v>
      </c>
      <c r="D246" s="31" t="s">
        <v>285</v>
      </c>
      <c r="E246" s="31" t="s">
        <v>411</v>
      </c>
      <c r="F246" s="13" t="s">
        <v>125</v>
      </c>
      <c r="G246" s="33">
        <v>29.18</v>
      </c>
      <c r="H246" s="15">
        <f t="shared" si="31"/>
        <v>35</v>
      </c>
      <c r="I246" s="16">
        <f t="shared" si="32"/>
        <v>53.63333333333333</v>
      </c>
      <c r="J246" s="17">
        <f t="shared" si="33"/>
        <v>0.3474207582349286</v>
      </c>
      <c r="K246" s="18" t="s">
        <v>101</v>
      </c>
    </row>
    <row r="247" spans="1:11" s="18" customFormat="1" ht="15">
      <c r="A247" s="30" t="s">
        <v>248</v>
      </c>
      <c r="B247" s="10" t="s">
        <v>84</v>
      </c>
      <c r="C247" s="30" t="s">
        <v>224</v>
      </c>
      <c r="D247" s="31" t="s">
        <v>286</v>
      </c>
      <c r="E247" s="31" t="s">
        <v>407</v>
      </c>
      <c r="F247" s="13" t="s">
        <v>125</v>
      </c>
      <c r="G247" s="33">
        <v>30.96</v>
      </c>
      <c r="H247" s="15">
        <f t="shared" si="31"/>
        <v>37</v>
      </c>
      <c r="I247" s="16">
        <f t="shared" si="32"/>
        <v>56.6</v>
      </c>
      <c r="J247" s="17">
        <f t="shared" si="33"/>
        <v>0.3462897526501767</v>
      </c>
      <c r="K247" s="18" t="s">
        <v>101</v>
      </c>
    </row>
    <row r="248" spans="1:11" s="18" customFormat="1" ht="15">
      <c r="A248" s="30" t="s">
        <v>226</v>
      </c>
      <c r="B248" s="10" t="s">
        <v>84</v>
      </c>
      <c r="C248" s="30" t="s">
        <v>224</v>
      </c>
      <c r="D248" s="31" t="s">
        <v>287</v>
      </c>
      <c r="E248" s="31" t="s">
        <v>408</v>
      </c>
      <c r="F248" s="13" t="s">
        <v>125</v>
      </c>
      <c r="G248" s="33">
        <v>32.74</v>
      </c>
      <c r="H248" s="15">
        <f t="shared" si="31"/>
        <v>39</v>
      </c>
      <c r="I248" s="16">
        <f t="shared" si="32"/>
        <v>59.56666666666667</v>
      </c>
      <c r="J248" s="17">
        <f t="shared" si="33"/>
        <v>0.3452714045886962</v>
      </c>
      <c r="K248" s="18" t="s">
        <v>101</v>
      </c>
    </row>
    <row r="249" spans="1:11" s="18" customFormat="1" ht="15">
      <c r="A249" s="30" t="s">
        <v>226</v>
      </c>
      <c r="B249" s="10" t="s">
        <v>84</v>
      </c>
      <c r="C249" s="30" t="s">
        <v>224</v>
      </c>
      <c r="D249" s="31" t="s">
        <v>288</v>
      </c>
      <c r="E249" s="31" t="s">
        <v>402</v>
      </c>
      <c r="F249" s="13" t="s">
        <v>125</v>
      </c>
      <c r="G249" s="33">
        <v>27.62</v>
      </c>
      <c r="H249" s="15">
        <f t="shared" si="31"/>
        <v>33</v>
      </c>
      <c r="I249" s="16">
        <f t="shared" si="32"/>
        <v>51.03333333333334</v>
      </c>
      <c r="J249" s="17">
        <f t="shared" si="33"/>
        <v>0.3533638145003266</v>
      </c>
      <c r="K249" s="18" t="s">
        <v>101</v>
      </c>
    </row>
    <row r="250" spans="1:11" s="18" customFormat="1" ht="15">
      <c r="A250" s="30" t="s">
        <v>226</v>
      </c>
      <c r="B250" s="10" t="s">
        <v>84</v>
      </c>
      <c r="C250" s="30" t="s">
        <v>224</v>
      </c>
      <c r="D250" s="31" t="s">
        <v>289</v>
      </c>
      <c r="E250" s="31" t="s">
        <v>407</v>
      </c>
      <c r="F250" s="13" t="s">
        <v>125</v>
      </c>
      <c r="G250" s="33">
        <v>39.84</v>
      </c>
      <c r="H250" s="15">
        <f t="shared" si="31"/>
        <v>47</v>
      </c>
      <c r="I250" s="16">
        <f t="shared" si="32"/>
        <v>71.4</v>
      </c>
      <c r="J250" s="17">
        <f t="shared" si="33"/>
        <v>0.34173669467787116</v>
      </c>
      <c r="K250" s="18" t="s">
        <v>101</v>
      </c>
    </row>
    <row r="251" spans="1:11" s="18" customFormat="1" ht="15">
      <c r="A251" s="30" t="s">
        <v>240</v>
      </c>
      <c r="B251" s="10" t="s">
        <v>84</v>
      </c>
      <c r="C251" s="30" t="s">
        <v>224</v>
      </c>
      <c r="D251" s="31" t="s">
        <v>290</v>
      </c>
      <c r="E251" s="31" t="s">
        <v>408</v>
      </c>
      <c r="F251" s="13" t="s">
        <v>125</v>
      </c>
      <c r="G251" s="33">
        <v>41.74</v>
      </c>
      <c r="H251" s="15">
        <f t="shared" si="31"/>
        <v>50</v>
      </c>
      <c r="I251" s="16">
        <f t="shared" si="32"/>
        <v>74.56666666666668</v>
      </c>
      <c r="J251" s="17">
        <f t="shared" si="33"/>
        <v>0.3294590970049174</v>
      </c>
      <c r="K251" s="18" t="s">
        <v>101</v>
      </c>
    </row>
    <row r="252" spans="1:11" s="18" customFormat="1" ht="15">
      <c r="A252" s="30" t="s">
        <v>226</v>
      </c>
      <c r="B252" s="10" t="s">
        <v>84</v>
      </c>
      <c r="C252" s="30" t="s">
        <v>224</v>
      </c>
      <c r="D252" s="31" t="s">
        <v>291</v>
      </c>
      <c r="E252" s="31" t="s">
        <v>403</v>
      </c>
      <c r="F252" s="13" t="s">
        <v>125</v>
      </c>
      <c r="G252" s="33">
        <v>33.15</v>
      </c>
      <c r="H252" s="15">
        <f t="shared" si="31"/>
        <v>39</v>
      </c>
      <c r="I252" s="16">
        <f t="shared" si="32"/>
        <v>60.25</v>
      </c>
      <c r="J252" s="17">
        <f t="shared" si="33"/>
        <v>0.3526970954356846</v>
      </c>
      <c r="K252" s="18" t="s">
        <v>101</v>
      </c>
    </row>
    <row r="253" spans="1:11" s="18" customFormat="1" ht="15">
      <c r="A253" s="30" t="s">
        <v>238</v>
      </c>
      <c r="B253" s="10" t="s">
        <v>84</v>
      </c>
      <c r="C253" s="30" t="s">
        <v>224</v>
      </c>
      <c r="D253" s="31" t="s">
        <v>295</v>
      </c>
      <c r="E253" s="31" t="s">
        <v>413</v>
      </c>
      <c r="F253" s="13" t="s">
        <v>125</v>
      </c>
      <c r="G253" s="33">
        <v>5.54</v>
      </c>
      <c r="H253" s="15">
        <f t="shared" si="31"/>
        <v>7</v>
      </c>
      <c r="I253" s="16">
        <f t="shared" si="32"/>
        <v>14.233333333333334</v>
      </c>
      <c r="J253" s="17">
        <f t="shared" si="33"/>
        <v>0.5081967213114754</v>
      </c>
      <c r="K253" s="18" t="s">
        <v>101</v>
      </c>
    </row>
    <row r="254" spans="1:11" s="18" customFormat="1" ht="15">
      <c r="A254" s="30" t="s">
        <v>226</v>
      </c>
      <c r="B254" s="10" t="s">
        <v>84</v>
      </c>
      <c r="C254" s="30" t="s">
        <v>224</v>
      </c>
      <c r="D254" s="31" t="s">
        <v>292</v>
      </c>
      <c r="E254" s="31" t="s">
        <v>402</v>
      </c>
      <c r="F254" s="13" t="s">
        <v>125</v>
      </c>
      <c r="G254" s="33">
        <v>5.66</v>
      </c>
      <c r="H254" s="15">
        <f t="shared" si="31"/>
        <v>7</v>
      </c>
      <c r="I254" s="16">
        <f t="shared" si="32"/>
        <v>14.433333333333334</v>
      </c>
      <c r="J254" s="17">
        <f t="shared" si="33"/>
        <v>0.5150115473441108</v>
      </c>
      <c r="K254" s="18" t="s">
        <v>101</v>
      </c>
    </row>
    <row r="255" spans="1:11" s="18" customFormat="1" ht="15">
      <c r="A255" s="30" t="s">
        <v>262</v>
      </c>
      <c r="B255" s="10" t="s">
        <v>84</v>
      </c>
      <c r="C255" s="30" t="s">
        <v>224</v>
      </c>
      <c r="D255" s="31" t="s">
        <v>294</v>
      </c>
      <c r="E255" s="31" t="s">
        <v>408</v>
      </c>
      <c r="F255" s="13" t="s">
        <v>125</v>
      </c>
      <c r="G255" s="33">
        <v>7.18</v>
      </c>
      <c r="H255" s="15">
        <f t="shared" si="31"/>
        <v>9</v>
      </c>
      <c r="I255" s="16">
        <f t="shared" si="32"/>
        <v>16.96666666666667</v>
      </c>
      <c r="J255" s="17">
        <f t="shared" si="33"/>
        <v>0.4695481335952849</v>
      </c>
      <c r="K255" s="18" t="s">
        <v>101</v>
      </c>
    </row>
    <row r="256" spans="1:11" s="18" customFormat="1" ht="15">
      <c r="A256" s="30" t="s">
        <v>238</v>
      </c>
      <c r="B256" s="10" t="s">
        <v>84</v>
      </c>
      <c r="C256" s="30" t="s">
        <v>224</v>
      </c>
      <c r="D256" s="31" t="s">
        <v>293</v>
      </c>
      <c r="E256" s="31" t="s">
        <v>409</v>
      </c>
      <c r="F256" s="13" t="s">
        <v>125</v>
      </c>
      <c r="G256" s="33">
        <v>15.87</v>
      </c>
      <c r="H256" s="15">
        <f t="shared" si="31"/>
        <v>19</v>
      </c>
      <c r="I256" s="16">
        <f t="shared" si="32"/>
        <v>31.45</v>
      </c>
      <c r="J256" s="17">
        <f t="shared" si="33"/>
        <v>0.39586645468998405</v>
      </c>
      <c r="K256" s="18" t="s">
        <v>101</v>
      </c>
    </row>
    <row r="257" spans="1:11" s="18" customFormat="1" ht="15">
      <c r="A257" s="30" t="s">
        <v>226</v>
      </c>
      <c r="B257" s="10" t="s">
        <v>84</v>
      </c>
      <c r="C257" s="30" t="s">
        <v>224</v>
      </c>
      <c r="D257" s="31" t="s">
        <v>296</v>
      </c>
      <c r="E257" s="31" t="s">
        <v>410</v>
      </c>
      <c r="F257" s="13" t="s">
        <v>125</v>
      </c>
      <c r="G257" s="33">
        <v>76.76</v>
      </c>
      <c r="H257" s="15">
        <f t="shared" si="31"/>
        <v>91</v>
      </c>
      <c r="I257" s="16">
        <f t="shared" si="32"/>
        <v>132.93333333333334</v>
      </c>
      <c r="J257" s="17">
        <f t="shared" si="33"/>
        <v>0.3154463390170512</v>
      </c>
      <c r="K257" s="18" t="s">
        <v>101</v>
      </c>
    </row>
    <row r="258" spans="1:11" s="18" customFormat="1" ht="15">
      <c r="A258" s="30" t="s">
        <v>247</v>
      </c>
      <c r="B258" s="10" t="s">
        <v>84</v>
      </c>
      <c r="C258" s="30" t="s">
        <v>224</v>
      </c>
      <c r="D258" s="31" t="s">
        <v>297</v>
      </c>
      <c r="E258" s="31" t="s">
        <v>408</v>
      </c>
      <c r="F258" s="13" t="s">
        <v>125</v>
      </c>
      <c r="G258" s="33">
        <v>230.25</v>
      </c>
      <c r="H258" s="15">
        <f t="shared" si="31"/>
        <v>271</v>
      </c>
      <c r="I258" s="16">
        <f t="shared" si="32"/>
        <v>388.75</v>
      </c>
      <c r="J258" s="17">
        <f t="shared" si="33"/>
        <v>0.3028938906752412</v>
      </c>
      <c r="K258" s="18" t="s">
        <v>101</v>
      </c>
    </row>
    <row r="259" spans="1:11" s="18" customFormat="1" ht="15">
      <c r="A259" s="30" t="s">
        <v>262</v>
      </c>
      <c r="B259" s="10" t="s">
        <v>84</v>
      </c>
      <c r="C259" s="30" t="s">
        <v>224</v>
      </c>
      <c r="D259" s="31" t="s">
        <v>298</v>
      </c>
      <c r="E259" s="31" t="s">
        <v>403</v>
      </c>
      <c r="F259" s="13" t="s">
        <v>125</v>
      </c>
      <c r="G259" s="33">
        <v>36.43</v>
      </c>
      <c r="H259" s="15">
        <f t="shared" si="31"/>
        <v>43</v>
      </c>
      <c r="I259" s="16">
        <f t="shared" si="32"/>
        <v>65.71666666666667</v>
      </c>
      <c r="J259" s="17">
        <f t="shared" si="33"/>
        <v>0.34567588130864824</v>
      </c>
      <c r="K259" s="18" t="s">
        <v>101</v>
      </c>
    </row>
    <row r="260" spans="1:11" s="18" customFormat="1" ht="15">
      <c r="A260" s="30" t="s">
        <v>240</v>
      </c>
      <c r="B260" s="10" t="s">
        <v>84</v>
      </c>
      <c r="C260" s="30" t="s">
        <v>224</v>
      </c>
      <c r="D260" s="31" t="s">
        <v>300</v>
      </c>
      <c r="E260" s="31" t="s">
        <v>410</v>
      </c>
      <c r="F260" s="13" t="s">
        <v>125</v>
      </c>
      <c r="G260" s="33">
        <v>36.82</v>
      </c>
      <c r="H260" s="15">
        <f t="shared" si="31"/>
        <v>44</v>
      </c>
      <c r="I260" s="16">
        <f t="shared" si="32"/>
        <v>66.36666666666667</v>
      </c>
      <c r="J260" s="17">
        <f t="shared" si="33"/>
        <v>0.3370165745856354</v>
      </c>
      <c r="K260" s="18" t="s">
        <v>101</v>
      </c>
    </row>
    <row r="261" spans="1:11" s="18" customFormat="1" ht="15">
      <c r="A261" s="30" t="s">
        <v>227</v>
      </c>
      <c r="B261" s="10" t="s">
        <v>84</v>
      </c>
      <c r="C261" s="30" t="s">
        <v>224</v>
      </c>
      <c r="D261" s="31" t="s">
        <v>299</v>
      </c>
      <c r="E261" s="31" t="s">
        <v>404</v>
      </c>
      <c r="F261" s="13" t="s">
        <v>125</v>
      </c>
      <c r="G261" s="33">
        <v>36.82</v>
      </c>
      <c r="H261" s="15">
        <f aca="true" t="shared" si="34" ref="H261:H270">ROUNDUP(G261/0.85,0)</f>
        <v>44</v>
      </c>
      <c r="I261" s="16">
        <f t="shared" si="32"/>
        <v>66.36666666666667</v>
      </c>
      <c r="J261" s="17">
        <f aca="true" t="shared" si="35" ref="J261:J270">(1-(H261/I261))</f>
        <v>0.3370165745856354</v>
      </c>
      <c r="K261" s="18" t="s">
        <v>101</v>
      </c>
    </row>
    <row r="262" spans="1:11" s="18" customFormat="1" ht="15">
      <c r="A262" s="30" t="s">
        <v>248</v>
      </c>
      <c r="B262" s="10" t="s">
        <v>84</v>
      </c>
      <c r="C262" s="30" t="s">
        <v>224</v>
      </c>
      <c r="D262" s="31" t="s">
        <v>301</v>
      </c>
      <c r="E262" s="31" t="s">
        <v>413</v>
      </c>
      <c r="F262" s="13" t="s">
        <v>125</v>
      </c>
      <c r="G262" s="33">
        <v>31.38</v>
      </c>
      <c r="H262" s="15">
        <f t="shared" si="34"/>
        <v>37</v>
      </c>
      <c r="I262" s="16">
        <f t="shared" si="32"/>
        <v>57.3</v>
      </c>
      <c r="J262" s="17">
        <f t="shared" si="35"/>
        <v>0.35427574171029663</v>
      </c>
      <c r="K262" s="18" t="s">
        <v>101</v>
      </c>
    </row>
    <row r="263" spans="1:11" s="18" customFormat="1" ht="15">
      <c r="A263" s="30" t="s">
        <v>248</v>
      </c>
      <c r="B263" s="10" t="s">
        <v>84</v>
      </c>
      <c r="C263" s="30" t="s">
        <v>224</v>
      </c>
      <c r="D263" s="31" t="s">
        <v>303</v>
      </c>
      <c r="E263" s="31" t="s">
        <v>402</v>
      </c>
      <c r="F263" s="13" t="s">
        <v>125</v>
      </c>
      <c r="G263" s="33">
        <v>28.48</v>
      </c>
      <c r="H263" s="15">
        <f t="shared" si="34"/>
        <v>34</v>
      </c>
      <c r="I263" s="16">
        <f t="shared" si="32"/>
        <v>52.46666666666667</v>
      </c>
      <c r="J263" s="17">
        <f t="shared" si="35"/>
        <v>0.35196950444726816</v>
      </c>
      <c r="K263" s="18" t="s">
        <v>101</v>
      </c>
    </row>
    <row r="264" spans="1:11" s="18" customFormat="1" ht="15">
      <c r="A264" s="30" t="s">
        <v>238</v>
      </c>
      <c r="B264" s="10" t="s">
        <v>84</v>
      </c>
      <c r="C264" s="30" t="s">
        <v>224</v>
      </c>
      <c r="D264" s="31" t="s">
        <v>302</v>
      </c>
      <c r="E264" s="31" t="s">
        <v>411</v>
      </c>
      <c r="F264" s="13" t="s">
        <v>125</v>
      </c>
      <c r="G264" s="33">
        <v>42.82</v>
      </c>
      <c r="H264" s="15">
        <f t="shared" si="34"/>
        <v>51</v>
      </c>
      <c r="I264" s="16">
        <f t="shared" si="32"/>
        <v>76.36666666666667</v>
      </c>
      <c r="J264" s="17">
        <f t="shared" si="35"/>
        <v>0.33216935835879535</v>
      </c>
      <c r="K264" s="18" t="s">
        <v>101</v>
      </c>
    </row>
    <row r="265" spans="1:11" s="18" customFormat="1" ht="15">
      <c r="A265" s="30" t="s">
        <v>236</v>
      </c>
      <c r="B265" s="10" t="s">
        <v>84</v>
      </c>
      <c r="C265" s="30" t="s">
        <v>224</v>
      </c>
      <c r="D265" s="31" t="s">
        <v>304</v>
      </c>
      <c r="E265" s="31" t="s">
        <v>407</v>
      </c>
      <c r="F265" s="13" t="s">
        <v>125</v>
      </c>
      <c r="G265" s="33">
        <v>40.74</v>
      </c>
      <c r="H265" s="15">
        <f t="shared" si="34"/>
        <v>48</v>
      </c>
      <c r="I265" s="16">
        <f t="shared" si="32"/>
        <v>72.9</v>
      </c>
      <c r="J265" s="17">
        <f t="shared" si="35"/>
        <v>0.34156378600823045</v>
      </c>
      <c r="K265" s="18" t="s">
        <v>101</v>
      </c>
    </row>
    <row r="266" spans="1:11" s="18" customFormat="1" ht="15">
      <c r="A266" s="30" t="s">
        <v>226</v>
      </c>
      <c r="B266" s="10" t="s">
        <v>84</v>
      </c>
      <c r="C266" s="30" t="s">
        <v>224</v>
      </c>
      <c r="D266" s="31" t="s">
        <v>305</v>
      </c>
      <c r="E266" s="31" t="s">
        <v>408</v>
      </c>
      <c r="F266" s="13" t="s">
        <v>125</v>
      </c>
      <c r="G266" s="16">
        <v>44.84</v>
      </c>
      <c r="H266" s="15">
        <f t="shared" si="34"/>
        <v>53</v>
      </c>
      <c r="I266" s="16">
        <f t="shared" si="32"/>
        <v>79.73333333333335</v>
      </c>
      <c r="J266" s="17">
        <f t="shared" si="35"/>
        <v>0.335284280936455</v>
      </c>
      <c r="K266" s="18" t="s">
        <v>101</v>
      </c>
    </row>
    <row r="267" spans="1:11" s="18" customFormat="1" ht="15">
      <c r="A267" s="30" t="s">
        <v>238</v>
      </c>
      <c r="B267" s="10" t="s">
        <v>84</v>
      </c>
      <c r="C267" s="30" t="s">
        <v>224</v>
      </c>
      <c r="D267" s="31" t="s">
        <v>306</v>
      </c>
      <c r="E267" s="31" t="s">
        <v>414</v>
      </c>
      <c r="F267" s="13" t="s">
        <v>125</v>
      </c>
      <c r="G267" s="33">
        <v>54.74</v>
      </c>
      <c r="H267" s="15">
        <f t="shared" si="34"/>
        <v>65</v>
      </c>
      <c r="I267" s="16">
        <f t="shared" si="32"/>
        <v>96.23333333333333</v>
      </c>
      <c r="J267" s="17">
        <f t="shared" si="35"/>
        <v>0.32455836508486313</v>
      </c>
      <c r="K267" s="18" t="s">
        <v>101</v>
      </c>
    </row>
    <row r="268" spans="1:11" s="18" customFormat="1" ht="15">
      <c r="A268" s="23" t="s">
        <v>238</v>
      </c>
      <c r="B268" s="10" t="s">
        <v>84</v>
      </c>
      <c r="C268" s="9" t="s">
        <v>124</v>
      </c>
      <c r="D268" s="11" t="s">
        <v>405</v>
      </c>
      <c r="E268" s="31" t="s">
        <v>404</v>
      </c>
      <c r="F268" s="13" t="s">
        <v>125</v>
      </c>
      <c r="G268" s="14">
        <v>45.46</v>
      </c>
      <c r="H268" s="15">
        <f t="shared" si="34"/>
        <v>54</v>
      </c>
      <c r="I268" s="16">
        <v>75</v>
      </c>
      <c r="J268" s="17">
        <f t="shared" si="35"/>
        <v>0.28</v>
      </c>
      <c r="K268" s="18" t="s">
        <v>101</v>
      </c>
    </row>
    <row r="269" spans="1:11" s="18" customFormat="1" ht="15">
      <c r="A269" s="23" t="s">
        <v>226</v>
      </c>
      <c r="B269" s="10" t="s">
        <v>84</v>
      </c>
      <c r="C269" s="9" t="s">
        <v>124</v>
      </c>
      <c r="D269" s="11" t="s">
        <v>406</v>
      </c>
      <c r="E269" s="12" t="s">
        <v>412</v>
      </c>
      <c r="F269" s="13" t="s">
        <v>125</v>
      </c>
      <c r="G269" s="14">
        <v>95</v>
      </c>
      <c r="H269" s="15">
        <f t="shared" si="34"/>
        <v>112</v>
      </c>
      <c r="I269" s="16">
        <v>155</v>
      </c>
      <c r="J269" s="17">
        <f t="shared" si="35"/>
        <v>0.2774193548387097</v>
      </c>
      <c r="K269" s="18" t="s">
        <v>101</v>
      </c>
    </row>
    <row r="270" spans="1:11" s="18" customFormat="1" ht="15">
      <c r="A270" s="23" t="s">
        <v>229</v>
      </c>
      <c r="B270" s="10" t="s">
        <v>84</v>
      </c>
      <c r="C270" s="9" t="s">
        <v>124</v>
      </c>
      <c r="D270" s="11" t="s">
        <v>269</v>
      </c>
      <c r="E270" s="12" t="s">
        <v>412</v>
      </c>
      <c r="F270" s="13" t="s">
        <v>125</v>
      </c>
      <c r="G270" s="14">
        <v>24.87</v>
      </c>
      <c r="H270" s="15">
        <f t="shared" si="34"/>
        <v>30</v>
      </c>
      <c r="I270" s="16">
        <v>45</v>
      </c>
      <c r="J270" s="17">
        <f t="shared" si="35"/>
        <v>0.33333333333333337</v>
      </c>
      <c r="K270" s="18" t="s">
        <v>101</v>
      </c>
    </row>
    <row r="271" spans="1:11" ht="22.5">
      <c r="A271" s="86" t="s">
        <v>366</v>
      </c>
      <c r="B271" s="87"/>
      <c r="C271" s="87"/>
      <c r="D271" s="87"/>
      <c r="E271" s="87"/>
      <c r="F271" s="87"/>
      <c r="G271" s="87"/>
      <c r="H271" s="87"/>
      <c r="I271" s="87"/>
      <c r="J271" s="87"/>
      <c r="K271" s="88"/>
    </row>
    <row r="272" spans="1:11" s="18" customFormat="1" ht="15">
      <c r="A272" s="23">
        <v>1</v>
      </c>
      <c r="B272" s="10" t="s">
        <v>84</v>
      </c>
      <c r="C272" s="9" t="s">
        <v>118</v>
      </c>
      <c r="D272" s="11" t="s">
        <v>60</v>
      </c>
      <c r="E272" s="12" t="s">
        <v>145</v>
      </c>
      <c r="F272" s="13" t="s">
        <v>125</v>
      </c>
      <c r="G272" s="14">
        <v>87.6</v>
      </c>
      <c r="H272" s="15">
        <f aca="true" t="shared" si="36" ref="H272:H279">ROUNDUP(G272/0.85,0)</f>
        <v>104</v>
      </c>
      <c r="I272" s="16">
        <f aca="true" t="shared" si="37" ref="I272:I279">G272/0.65+10</f>
        <v>144.76923076923075</v>
      </c>
      <c r="J272" s="17">
        <f aca="true" t="shared" si="38" ref="J272:J279">(1-(H272/I272))</f>
        <v>0.2816153028692878</v>
      </c>
      <c r="K272" s="18" t="s">
        <v>101</v>
      </c>
    </row>
    <row r="273" spans="1:11" s="18" customFormat="1" ht="15">
      <c r="A273" s="23">
        <v>1</v>
      </c>
      <c r="B273" s="10" t="s">
        <v>84</v>
      </c>
      <c r="C273" s="9" t="s">
        <v>118</v>
      </c>
      <c r="D273" s="11" t="s">
        <v>59</v>
      </c>
      <c r="E273" s="12" t="s">
        <v>145</v>
      </c>
      <c r="F273" s="13" t="s">
        <v>125</v>
      </c>
      <c r="G273" s="14">
        <v>75.6</v>
      </c>
      <c r="H273" s="15">
        <f t="shared" si="36"/>
        <v>89</v>
      </c>
      <c r="I273" s="16">
        <f t="shared" si="37"/>
        <v>126.30769230769229</v>
      </c>
      <c r="J273" s="17">
        <f t="shared" si="38"/>
        <v>0.2953714981729597</v>
      </c>
      <c r="K273" s="18" t="s">
        <v>101</v>
      </c>
    </row>
    <row r="274" spans="1:11" s="18" customFormat="1" ht="15">
      <c r="A274" s="23">
        <v>1</v>
      </c>
      <c r="B274" s="10" t="s">
        <v>84</v>
      </c>
      <c r="C274" s="9" t="s">
        <v>118</v>
      </c>
      <c r="D274" s="11" t="s">
        <v>58</v>
      </c>
      <c r="E274" s="12" t="s">
        <v>145</v>
      </c>
      <c r="F274" s="13" t="s">
        <v>125</v>
      </c>
      <c r="G274" s="14">
        <v>47.4</v>
      </c>
      <c r="H274" s="15">
        <f t="shared" si="36"/>
        <v>56</v>
      </c>
      <c r="I274" s="16">
        <f t="shared" si="37"/>
        <v>82.92307692307692</v>
      </c>
      <c r="J274" s="17">
        <f t="shared" si="38"/>
        <v>0.3246753246753247</v>
      </c>
      <c r="K274" s="18" t="s">
        <v>101</v>
      </c>
    </row>
    <row r="275" spans="1:11" s="18" customFormat="1" ht="15">
      <c r="A275" s="23">
        <v>1</v>
      </c>
      <c r="B275" s="10" t="s">
        <v>84</v>
      </c>
      <c r="C275" s="9" t="s">
        <v>118</v>
      </c>
      <c r="D275" s="11" t="s">
        <v>57</v>
      </c>
      <c r="E275" s="12" t="s">
        <v>145</v>
      </c>
      <c r="F275" s="13" t="s">
        <v>125</v>
      </c>
      <c r="G275" s="14">
        <v>58.2</v>
      </c>
      <c r="H275" s="15">
        <f t="shared" si="36"/>
        <v>69</v>
      </c>
      <c r="I275" s="16">
        <f t="shared" si="37"/>
        <v>99.53846153846153</v>
      </c>
      <c r="J275" s="17">
        <f t="shared" si="38"/>
        <v>0.3068006182380216</v>
      </c>
      <c r="K275" s="18" t="s">
        <v>101</v>
      </c>
    </row>
    <row r="276" spans="1:11" s="18" customFormat="1" ht="15">
      <c r="A276" s="23">
        <v>3</v>
      </c>
      <c r="B276" s="10" t="s">
        <v>84</v>
      </c>
      <c r="C276" s="9" t="s">
        <v>118</v>
      </c>
      <c r="D276" s="11" t="s">
        <v>56</v>
      </c>
      <c r="E276" s="12" t="s">
        <v>145</v>
      </c>
      <c r="F276" s="13" t="s">
        <v>125</v>
      </c>
      <c r="G276" s="14">
        <v>63</v>
      </c>
      <c r="H276" s="15">
        <f t="shared" si="36"/>
        <v>75</v>
      </c>
      <c r="I276" s="16">
        <f t="shared" si="37"/>
        <v>106.92307692307692</v>
      </c>
      <c r="J276" s="17">
        <f t="shared" si="38"/>
        <v>0.2985611510791367</v>
      </c>
      <c r="K276" s="18" t="s">
        <v>101</v>
      </c>
    </row>
    <row r="277" spans="1:11" s="18" customFormat="1" ht="15">
      <c r="A277" s="23">
        <v>3</v>
      </c>
      <c r="B277" s="10" t="s">
        <v>84</v>
      </c>
      <c r="C277" s="9" t="s">
        <v>118</v>
      </c>
      <c r="D277" s="11" t="s">
        <v>55</v>
      </c>
      <c r="E277" s="12" t="s">
        <v>172</v>
      </c>
      <c r="F277" s="13" t="s">
        <v>125</v>
      </c>
      <c r="G277" s="14">
        <v>34.2</v>
      </c>
      <c r="H277" s="15">
        <f t="shared" si="36"/>
        <v>41</v>
      </c>
      <c r="I277" s="16">
        <f t="shared" si="37"/>
        <v>62.61538461538462</v>
      </c>
      <c r="J277" s="17">
        <f t="shared" si="38"/>
        <v>0.3452088452088452</v>
      </c>
      <c r="K277" s="18" t="s">
        <v>101</v>
      </c>
    </row>
    <row r="278" spans="1:11" s="18" customFormat="1" ht="15">
      <c r="A278" s="23">
        <v>2</v>
      </c>
      <c r="B278" s="10" t="s">
        <v>84</v>
      </c>
      <c r="C278" s="9" t="s">
        <v>118</v>
      </c>
      <c r="D278" s="11" t="s">
        <v>54</v>
      </c>
      <c r="E278" s="12" t="s">
        <v>172</v>
      </c>
      <c r="F278" s="13" t="s">
        <v>125</v>
      </c>
      <c r="G278" s="14">
        <v>34.2</v>
      </c>
      <c r="H278" s="15">
        <f t="shared" si="36"/>
        <v>41</v>
      </c>
      <c r="I278" s="16">
        <f t="shared" si="37"/>
        <v>62.61538461538462</v>
      </c>
      <c r="J278" s="17">
        <f t="shared" si="38"/>
        <v>0.3452088452088452</v>
      </c>
      <c r="K278" s="18" t="s">
        <v>101</v>
      </c>
    </row>
    <row r="279" spans="1:11" s="18" customFormat="1" ht="15">
      <c r="A279" s="23">
        <v>1</v>
      </c>
      <c r="B279" s="10" t="s">
        <v>84</v>
      </c>
      <c r="C279" s="9" t="s">
        <v>118</v>
      </c>
      <c r="D279" s="11" t="s">
        <v>53</v>
      </c>
      <c r="E279" s="12" t="s">
        <v>172</v>
      </c>
      <c r="F279" s="13" t="s">
        <v>125</v>
      </c>
      <c r="G279" s="14">
        <v>38.99</v>
      </c>
      <c r="H279" s="15">
        <f t="shared" si="36"/>
        <v>46</v>
      </c>
      <c r="I279" s="16">
        <f t="shared" si="37"/>
        <v>69.98461538461538</v>
      </c>
      <c r="J279" s="17">
        <f t="shared" si="38"/>
        <v>0.342712684106397</v>
      </c>
      <c r="K279" s="18" t="s">
        <v>101</v>
      </c>
    </row>
    <row r="280" spans="1:7" ht="12.75">
      <c r="A280" s="52"/>
      <c r="B280" s="53"/>
      <c r="D280" s="55"/>
      <c r="E280" s="56"/>
      <c r="G280" s="57"/>
    </row>
    <row r="281" ht="12.75">
      <c r="E281" s="56"/>
    </row>
    <row r="282" ht="12.75">
      <c r="E282" s="56"/>
    </row>
    <row r="283" ht="12.75">
      <c r="E283" s="56"/>
    </row>
    <row r="284" ht="12.75">
      <c r="E284" s="56"/>
    </row>
    <row r="285" ht="12.75">
      <c r="E285" s="56"/>
    </row>
    <row r="286" ht="12.75">
      <c r="E286" s="56"/>
    </row>
    <row r="287" ht="12.75">
      <c r="E287" s="56"/>
    </row>
    <row r="288" ht="12.75">
      <c r="E288" s="56"/>
    </row>
    <row r="289" ht="12.75">
      <c r="E289" s="56"/>
    </row>
    <row r="290" ht="12.75">
      <c r="E290" s="56"/>
    </row>
    <row r="291" ht="12.75">
      <c r="E291" s="56"/>
    </row>
    <row r="292" ht="12.75">
      <c r="E292" s="56"/>
    </row>
    <row r="293" ht="12.75">
      <c r="E293" s="56"/>
    </row>
    <row r="294" ht="12.75">
      <c r="E294" s="56"/>
    </row>
    <row r="295" ht="12.75">
      <c r="E295" s="56"/>
    </row>
    <row r="296" ht="12.75">
      <c r="E296" s="56"/>
    </row>
    <row r="297" ht="12.75">
      <c r="E297" s="56"/>
    </row>
    <row r="298" ht="12.75">
      <c r="E298" s="56"/>
    </row>
    <row r="299" ht="12.75">
      <c r="E299" s="56"/>
    </row>
    <row r="300" ht="12.75">
      <c r="E300" s="56"/>
    </row>
    <row r="301" spans="5:7" ht="12.75">
      <c r="E301" s="56"/>
      <c r="G301" s="57"/>
    </row>
    <row r="302" spans="5:7" ht="12.75">
      <c r="E302" s="56"/>
      <c r="G302" s="57"/>
    </row>
    <row r="303" ht="12.75">
      <c r="E303" s="56"/>
    </row>
    <row r="304" ht="12.75">
      <c r="E304" s="56"/>
    </row>
    <row r="305" ht="12.75">
      <c r="E305" s="56"/>
    </row>
    <row r="306" ht="12.75">
      <c r="E306" s="56"/>
    </row>
    <row r="307" ht="12.75">
      <c r="E307" s="56"/>
    </row>
    <row r="308" ht="12.75">
      <c r="E308" s="56"/>
    </row>
    <row r="309" ht="12.75">
      <c r="E309" s="56"/>
    </row>
    <row r="310" ht="12.75">
      <c r="E310" s="56"/>
    </row>
    <row r="311" ht="12.75">
      <c r="E311" s="56"/>
    </row>
    <row r="312" ht="12.75">
      <c r="E312" s="56"/>
    </row>
    <row r="313" ht="12.75">
      <c r="E313" s="56"/>
    </row>
    <row r="314" ht="12.75">
      <c r="E314" s="56"/>
    </row>
    <row r="315" ht="12.75">
      <c r="E315" s="56"/>
    </row>
    <row r="316" ht="12.75">
      <c r="E316" s="56"/>
    </row>
    <row r="317" ht="12.75">
      <c r="E317" s="56"/>
    </row>
    <row r="318" ht="12.75">
      <c r="E318" s="56"/>
    </row>
    <row r="497" spans="1:7" ht="12.75">
      <c r="A497" s="52"/>
      <c r="B497" s="53"/>
      <c r="D497" s="60"/>
      <c r="E497" s="61"/>
      <c r="G497" s="57"/>
    </row>
    <row r="498" spans="1:7" ht="12.75">
      <c r="A498" s="52"/>
      <c r="B498" s="53"/>
      <c r="D498" s="60"/>
      <c r="E498" s="61"/>
      <c r="G498" s="57"/>
    </row>
  </sheetData>
  <sheetProtection/>
  <mergeCells count="13">
    <mergeCell ref="A2:K2"/>
    <mergeCell ref="A143:K143"/>
    <mergeCell ref="A135:K135"/>
    <mergeCell ref="A120:K120"/>
    <mergeCell ref="A113:K113"/>
    <mergeCell ref="A95:K95"/>
    <mergeCell ref="A79:K79"/>
    <mergeCell ref="A151:K151"/>
    <mergeCell ref="A59:K59"/>
    <mergeCell ref="A198:K198"/>
    <mergeCell ref="A271:K271"/>
    <mergeCell ref="A175:K175"/>
    <mergeCell ref="A158:K158"/>
  </mergeCells>
  <hyperlinks>
    <hyperlink ref="F4" r:id="rId1" display="Click Here"/>
    <hyperlink ref="F5" r:id="rId2" display="Click Here"/>
    <hyperlink ref="F6" r:id="rId3" display="Click Here"/>
    <hyperlink ref="F7" r:id="rId4" display="Click Here"/>
    <hyperlink ref="F8" r:id="rId5" display="Click Here"/>
    <hyperlink ref="F9" r:id="rId6" display="Click Here"/>
    <hyperlink ref="F94" r:id="rId7" display="Click Here"/>
    <hyperlink ref="F179" r:id="rId8" display="Click Here"/>
    <hyperlink ref="F176" r:id="rId9" display="Click Here"/>
    <hyperlink ref="F177" r:id="rId10" display="Click Here"/>
    <hyperlink ref="F147" r:id="rId11" display="Click Here"/>
    <hyperlink ref="F132" r:id="rId12" display="Click Here"/>
    <hyperlink ref="F131" r:id="rId13" display="Click Here"/>
    <hyperlink ref="F130" r:id="rId14" display="Click Here"/>
    <hyperlink ref="F129" r:id="rId15" display="Click Here"/>
    <hyperlink ref="F122" r:id="rId16" display="Click Here"/>
    <hyperlink ref="F136" r:id="rId17" display="Click Here"/>
    <hyperlink ref="F92" r:id="rId18" display="Click Here"/>
    <hyperlink ref="F3" r:id="rId19" display="Click Here"/>
    <hyperlink ref="F181" r:id="rId20" display="Click Here"/>
    <hyperlink ref="F180" r:id="rId21" display="Click Here"/>
    <hyperlink ref="F269" r:id="rId22" display="Click Here"/>
    <hyperlink ref="F268" r:id="rId23" display="Click Here"/>
    <hyperlink ref="F85" r:id="rId24" display="Click Here"/>
    <hyperlink ref="F86" r:id="rId25" display="Click Here"/>
    <hyperlink ref="F78" r:id="rId26" display="Click Here"/>
    <hyperlink ref="F169" r:id="rId27" display="Click Here"/>
    <hyperlink ref="F168" r:id="rId28" display="Click Here"/>
    <hyperlink ref="F171" r:id="rId29" display="Click Here"/>
    <hyperlink ref="F170" r:id="rId30" display="Click Here"/>
    <hyperlink ref="F197" r:id="rId31" display="Click Here"/>
    <hyperlink ref="F195" r:id="rId32" display="Click Here"/>
    <hyperlink ref="F194" r:id="rId33" display="Click Here"/>
    <hyperlink ref="F196" r:id="rId34" display="Click Here"/>
    <hyperlink ref="F172" r:id="rId35" display="Click Here"/>
    <hyperlink ref="F174" r:id="rId36" display="Click Here"/>
    <hyperlink ref="F173" r:id="rId37" display="Click Here"/>
    <hyperlink ref="F106" r:id="rId38" display="Click Here"/>
    <hyperlink ref="F104" r:id="rId39" display="Click Here"/>
    <hyperlink ref="F103" r:id="rId40" display="Click Here"/>
    <hyperlink ref="F100" r:id="rId41" display="Click Here"/>
    <hyperlink ref="F98" r:id="rId42" display="Click Here"/>
    <hyperlink ref="F99" r:id="rId43" display="Click Here"/>
    <hyperlink ref="F96" r:id="rId44" display="Click Here"/>
    <hyperlink ref="F116" r:id="rId45" display="Click Here"/>
    <hyperlink ref="F117" r:id="rId46" display="Click Here"/>
    <hyperlink ref="F137" r:id="rId47" display="Click Here"/>
    <hyperlink ref="F91" r:id="rId48" display="Click Here"/>
    <hyperlink ref="F90" r:id="rId49" display="Click Here"/>
    <hyperlink ref="F89" r:id="rId50" display="Click Here"/>
    <hyperlink ref="F273" r:id="rId51" display="Click Here"/>
    <hyperlink ref="F274" r:id="rId52" display="Click Here"/>
    <hyperlink ref="F76" r:id="rId53" display="Click Here"/>
    <hyperlink ref="F110" r:id="rId54" display="Click Here"/>
    <hyperlink ref="F109" r:id="rId55" display="Click Here"/>
    <hyperlink ref="F72" r:id="rId56" display="Click Here"/>
    <hyperlink ref="F93" r:id="rId57" display="Click Here"/>
    <hyperlink ref="F73" r:id="rId58" display="Click Here"/>
    <hyperlink ref="F75" r:id="rId59" display="Click Here"/>
    <hyperlink ref="F74" r:id="rId60" display="Click Here"/>
    <hyperlink ref="F71" r:id="rId61" display="Click Here"/>
    <hyperlink ref="F68" r:id="rId62" display="Click Here"/>
    <hyperlink ref="F67" r:id="rId63" display="Click Here"/>
    <hyperlink ref="F66" r:id="rId64" display="Click Here"/>
    <hyperlink ref="F125" r:id="rId65" display="Click Here"/>
    <hyperlink ref="F88" r:id="rId66" display="Click Here"/>
    <hyperlink ref="F87" r:id="rId67" display="Click Here"/>
    <hyperlink ref="F83" r:id="rId68" display="Click Here"/>
    <hyperlink ref="F84" r:id="rId69" display="Click Here"/>
    <hyperlink ref="F62" r:id="rId70" display="Click Here"/>
    <hyperlink ref="F64" r:id="rId71" display="Click Here"/>
    <hyperlink ref="F140" r:id="rId72" display="Click Here"/>
    <hyperlink ref="F80" r:id="rId73" display="Click Here"/>
    <hyperlink ref="F63" r:id="rId74" display="Click Here"/>
    <hyperlink ref="F105" r:id="rId75" display="Click Here"/>
    <hyperlink ref="F102" r:id="rId76" display="Click Here"/>
    <hyperlink ref="F115" r:id="rId77" display="Click Here"/>
    <hyperlink ref="F126" r:id="rId78" display="Click Here"/>
    <hyperlink ref="F141" r:id="rId79" display="Click Here"/>
    <hyperlink ref="F142" r:id="rId80" display="Click Here"/>
    <hyperlink ref="F148" r:id="rId81" display="Click Here"/>
    <hyperlink ref="F149" r:id="rId82" display="Click Here"/>
    <hyperlink ref="F178" r:id="rId83" display="Click Here"/>
    <hyperlink ref="F107" r:id="rId84" display="Click Here"/>
    <hyperlink ref="F119" r:id="rId85" display="Click Here"/>
    <hyperlink ref="F118" r:id="rId86" display="Click Here"/>
    <hyperlink ref="F159" r:id="rId87" display="Click Here"/>
    <hyperlink ref="F162" r:id="rId88" display="Click Here"/>
    <hyperlink ref="F161" r:id="rId89" display="Click Here"/>
    <hyperlink ref="F150" r:id="rId90" display="Click Here"/>
    <hyperlink ref="F200" r:id="rId91" display="Click Here"/>
    <hyperlink ref="F204:F207" r:id="rId92" display="Click Here"/>
    <hyperlink ref="F205" r:id="rId93" display="Click Here"/>
    <hyperlink ref="F215" r:id="rId94" display="Click Here"/>
    <hyperlink ref="F216" r:id="rId95" display="Click Here"/>
    <hyperlink ref="F220:F223" r:id="rId96" display="Click Here"/>
    <hyperlink ref="F221" r:id="rId97" display="Click Here"/>
    <hyperlink ref="F225:F227" r:id="rId98" display="Click Here"/>
    <hyperlink ref="F231" r:id="rId99" display="Click Here"/>
    <hyperlink ref="F236:F239" r:id="rId100" display="Click Here"/>
    <hyperlink ref="F236" r:id="rId101" display="Click Here"/>
    <hyperlink ref="F241:F245" r:id="rId102" display="Click Here"/>
    <hyperlink ref="F243" r:id="rId103" display="Click Here"/>
    <hyperlink ref="F244" r:id="rId104" display="Click Here"/>
    <hyperlink ref="F249:F252" r:id="rId105" display="Click Here"/>
    <hyperlink ref="F249" r:id="rId106" display="Click Here"/>
    <hyperlink ref="F254:F255" r:id="rId107" display="Click Here"/>
    <hyperlink ref="F256" r:id="rId108" display="Click Here"/>
    <hyperlink ref="F259:F260" r:id="rId109" display="Click Here"/>
    <hyperlink ref="F264" r:id="rId110" display="Click Here"/>
    <hyperlink ref="F252" r:id="rId111" display="Click Here"/>
    <hyperlink ref="F254" r:id="rId112" display="Click Here"/>
    <hyperlink ref="F70" r:id="rId113" display="Click Here"/>
    <hyperlink ref="F144" r:id="rId114" display="Click Here"/>
    <hyperlink ref="F69" r:id="rId115" display="Click Here"/>
    <hyperlink ref="F48" r:id="rId116" display="Click Here"/>
    <hyperlink ref="F52" r:id="rId117" display="Click Here"/>
    <hyperlink ref="F199" r:id="rId118" display="Click Here"/>
    <hyperlink ref="F257" r:id="rId119" display="Click Here"/>
    <hyperlink ref="F101" r:id="rId120" display="Click Here"/>
    <hyperlink ref="F276" r:id="rId121" display="Click Here"/>
    <hyperlink ref="F278" r:id="rId122" display="Click Here"/>
    <hyperlink ref="F277" r:id="rId123" display="Click Here"/>
    <hyperlink ref="F272" r:id="rId124" display="Click Here"/>
    <hyperlink ref="F275" r:id="rId125" display="Click Here"/>
    <hyperlink ref="F279" r:id="rId126" display="Click Here"/>
    <hyperlink ref="F60" r:id="rId127" display="Click Here"/>
    <hyperlink ref="F61" r:id="rId128" display="Click Here"/>
    <hyperlink ref="F112" r:id="rId129" display="Click Here"/>
    <hyperlink ref="F108" r:id="rId130" display="Click Here"/>
    <hyperlink ref="F123" r:id="rId131" display="Click Here"/>
    <hyperlink ref="F124" r:id="rId132" display="Click Here"/>
    <hyperlink ref="F153" r:id="rId133" display="Click Here"/>
    <hyperlink ref="F145" r:id="rId134" display="Click Here"/>
    <hyperlink ref="F258" r:id="rId135" display="Click Here"/>
    <hyperlink ref="F259" r:id="rId136" display="Click Here"/>
    <hyperlink ref="F154" r:id="rId137" display="Click Here"/>
    <hyperlink ref="F138" r:id="rId138" display="Click Here"/>
    <hyperlink ref="F139" r:id="rId139" display="Click Here"/>
    <hyperlink ref="F270" r:id="rId140" display="Click Here"/>
    <hyperlink ref="F20" r:id="rId141" display="Click Here"/>
    <hyperlink ref="F208:F213" r:id="rId142" display="Click Here"/>
    <hyperlink ref="F227:F228" r:id="rId143" display="Click Here"/>
    <hyperlink ref="F65" r:id="rId144" display="Click Here"/>
    <hyperlink ref="F163" r:id="rId145" display="Click Here"/>
    <hyperlink ref="F165" r:id="rId146" display="Click Here"/>
    <hyperlink ref="F166" r:id="rId147" display="Click Here"/>
    <hyperlink ref="F164" r:id="rId148" display="Click Here"/>
    <hyperlink ref="F167" r:id="rId149" display="Click Here"/>
    <hyperlink ref="F22" r:id="rId150" display="Click Here"/>
    <hyperlink ref="F23" r:id="rId151" display="Click Here"/>
    <hyperlink ref="F152" r:id="rId152" display="Click Here"/>
    <hyperlink ref="F157" r:id="rId153" display="Click Here"/>
    <hyperlink ref="F121" r:id="rId154" display="Click Here"/>
    <hyperlink ref="F81" r:id="rId155" display="Click Here"/>
    <hyperlink ref="F240" r:id="rId156" display="Click Here"/>
    <hyperlink ref="F21" r:id="rId157" display="Click Here"/>
    <hyperlink ref="F25" r:id="rId158" display="Click Here"/>
    <hyperlink ref="F27" r:id="rId159" display="Click Here"/>
    <hyperlink ref="F28" r:id="rId160" display="Click Here"/>
    <hyperlink ref="F11" r:id="rId161" display="Click Here"/>
    <hyperlink ref="F15" r:id="rId162" display="Click Here"/>
    <hyperlink ref="F18" r:id="rId163" display="Click Here"/>
    <hyperlink ref="F12" r:id="rId164" display="Click Here"/>
    <hyperlink ref="F13" r:id="rId165" display="Click Here"/>
    <hyperlink ref="F16" r:id="rId166" display="Click Here"/>
    <hyperlink ref="F14" r:id="rId167" display="Click Here"/>
    <hyperlink ref="F17" r:id="rId168" display="Click Here"/>
    <hyperlink ref="F10" r:id="rId169" display="Click Here"/>
    <hyperlink ref="F26" r:id="rId170" display="Click Here"/>
    <hyperlink ref="F24" r:id="rId171" display="Click Here"/>
    <hyperlink ref="F160" r:id="rId172" display="Click Here"/>
    <hyperlink ref="F77" r:id="rId173" display="Click Here"/>
    <hyperlink ref="F155" r:id="rId174" display="Click Here"/>
    <hyperlink ref="F156" r:id="rId175" display="Click Here"/>
    <hyperlink ref="F134" r:id="rId176" display="Click Here"/>
    <hyperlink ref="F82" r:id="rId177" display="Click Here"/>
    <hyperlink ref="F146" r:id="rId178" display="Click Here"/>
    <hyperlink ref="F29" r:id="rId179" display="Click Here"/>
    <hyperlink ref="F41" r:id="rId180" display="Click Here"/>
    <hyperlink ref="F42:F47" r:id="rId181" display="Click Here"/>
    <hyperlink ref="F31" r:id="rId182" display="Click Here"/>
    <hyperlink ref="F30" r:id="rId183" display="Click Here"/>
    <hyperlink ref="F32:F40" r:id="rId184" display="Click Here"/>
    <hyperlink ref="F53" r:id="rId185" display="Click Here"/>
    <hyperlink ref="F49" r:id="rId186" display="Click Here"/>
    <hyperlink ref="F50:F51" r:id="rId187" display="Click Here"/>
    <hyperlink ref="F54" r:id="rId188" display="Click Here"/>
    <hyperlink ref="F55:F57" r:id="rId189" display="Click Here"/>
    <hyperlink ref="F97" r:id="rId190" display="Click Here"/>
    <hyperlink ref="F114" r:id="rId191" display="Click Here"/>
    <hyperlink ref="F127:F128" r:id="rId192" display="Click Here"/>
    <hyperlink ref="F185:F193" r:id="rId193" display="Click Here"/>
    <hyperlink ref="F184" r:id="rId194" display="Click Here"/>
    <hyperlink ref="F182" r:id="rId195" display="Click Here"/>
    <hyperlink ref="F183" r:id="rId196" display="Click Here"/>
    <hyperlink ref="F201:F203" r:id="rId197" display="Click Here"/>
    <hyperlink ref="F217:F220" r:id="rId198" display="Click Here"/>
    <hyperlink ref="F224" r:id="rId199" display="Click Here"/>
    <hyperlink ref="F232:F235" r:id="rId200" display="Click Here"/>
    <hyperlink ref="F245:F246" r:id="rId201" display="Click Here"/>
    <hyperlink ref="F247:F248" r:id="rId202" display="Click Here"/>
    <hyperlink ref="F253" r:id="rId203" display="Click Here"/>
    <hyperlink ref="F260:F261" r:id="rId204" display="Click Here"/>
    <hyperlink ref="F262:F263" r:id="rId205" display="Click Here"/>
    <hyperlink ref="F265:F267" r:id="rId206" display="Click Here"/>
    <hyperlink ref="F19" r:id="rId207" display="Click Here"/>
  </hyperlinks>
  <printOptions/>
  <pageMargins left="0" right="0" top="0.25" bottom="0.25" header="0.5" footer="0.5"/>
  <pageSetup fitToHeight="20" horizontalDpi="600" verticalDpi="600" orientation="landscape" scale="42" r:id="rId208"/>
  <rowBreaks count="12" manualBreakCount="12">
    <brk id="58" max="255" man="1"/>
    <brk id="78" max="10" man="1"/>
    <brk id="94" max="10" man="1"/>
    <brk id="112" max="10" man="1"/>
    <brk id="119" max="10" man="1"/>
    <brk id="134" max="10" man="1"/>
    <brk id="142" max="10" man="1"/>
    <brk id="150" max="10" man="1"/>
    <brk id="157" max="10" man="1"/>
    <brk id="174" max="10" man="1"/>
    <brk id="197" max="10" man="1"/>
    <brk id="27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tabSelected="1" zoomScale="65" zoomScaleNormal="65" zoomScalePageLayoutView="0" workbookViewId="0" topLeftCell="A1">
      <selection activeCell="M34" sqref="M34:M35"/>
    </sheetView>
  </sheetViews>
  <sheetFormatPr defaultColWidth="16.7109375" defaultRowHeight="12.75"/>
  <cols>
    <col min="1" max="1" width="6.28125" style="71" bestFit="1" customWidth="1"/>
    <col min="2" max="2" width="20.421875" style="71" bestFit="1" customWidth="1"/>
    <col min="3" max="3" width="25.140625" style="69" customWidth="1"/>
    <col min="4" max="4" width="31.57421875" style="71" bestFit="1" customWidth="1"/>
    <col min="5" max="5" width="39.140625" style="69" bestFit="1" customWidth="1"/>
    <col min="6" max="6" width="10.57421875" style="75" hidden="1" customWidth="1"/>
    <col min="7" max="7" width="21.57421875" style="68" bestFit="1" customWidth="1"/>
    <col min="8" max="8" width="20.28125" style="68" bestFit="1" customWidth="1"/>
    <col min="9" max="9" width="12.00390625" style="66" bestFit="1" customWidth="1"/>
    <col min="10" max="10" width="30.421875" style="69" bestFit="1" customWidth="1"/>
    <col min="11" max="16384" width="16.7109375" style="69" customWidth="1"/>
  </cols>
  <sheetData>
    <row r="1" spans="1:10" s="65" customFormat="1" ht="15.75">
      <c r="A1" s="62" t="s">
        <v>470</v>
      </c>
      <c r="B1" s="63" t="s">
        <v>471</v>
      </c>
      <c r="C1" s="65" t="s">
        <v>472</v>
      </c>
      <c r="D1" s="63" t="s">
        <v>473</v>
      </c>
      <c r="E1" s="65" t="s">
        <v>474</v>
      </c>
      <c r="F1" s="64" t="s">
        <v>83</v>
      </c>
      <c r="G1" s="64" t="s">
        <v>475</v>
      </c>
      <c r="H1" s="64" t="s">
        <v>476</v>
      </c>
      <c r="I1" s="63" t="s">
        <v>477</v>
      </c>
      <c r="J1" s="65" t="s">
        <v>478</v>
      </c>
    </row>
    <row r="2" spans="1:10" ht="15.75">
      <c r="A2" s="90" t="s">
        <v>482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>
      <c r="A3" s="70">
        <v>1</v>
      </c>
      <c r="B3" s="67" t="s">
        <v>84</v>
      </c>
      <c r="C3" s="69" t="s">
        <v>479</v>
      </c>
      <c r="D3" s="72" t="s">
        <v>60</v>
      </c>
      <c r="E3" s="69" t="s">
        <v>480</v>
      </c>
      <c r="F3" s="73">
        <v>87.6</v>
      </c>
      <c r="G3" s="84">
        <f aca="true" t="shared" si="0" ref="G3:G10">ROUNDUP(F3/0.85,0)</f>
        <v>104</v>
      </c>
      <c r="H3" s="68">
        <f aca="true" t="shared" si="1" ref="H3:H10">F3/0.65+10</f>
        <v>144.76923076923075</v>
      </c>
      <c r="I3" s="85">
        <f aca="true" t="shared" si="2" ref="I3:I10">(1-(G3/H3))</f>
        <v>0.2816153028692878</v>
      </c>
      <c r="J3" s="69" t="s">
        <v>469</v>
      </c>
    </row>
    <row r="4" spans="1:10" ht="15.75">
      <c r="A4" s="70">
        <v>1</v>
      </c>
      <c r="B4" s="67" t="s">
        <v>84</v>
      </c>
      <c r="C4" s="69" t="s">
        <v>479</v>
      </c>
      <c r="D4" s="72" t="s">
        <v>59</v>
      </c>
      <c r="E4" s="69" t="s">
        <v>480</v>
      </c>
      <c r="F4" s="73">
        <v>75.6</v>
      </c>
      <c r="G4" s="84">
        <f t="shared" si="0"/>
        <v>89</v>
      </c>
      <c r="H4" s="68">
        <f t="shared" si="1"/>
        <v>126.30769230769229</v>
      </c>
      <c r="I4" s="85">
        <f t="shared" si="2"/>
        <v>0.2953714981729597</v>
      </c>
      <c r="J4" s="69" t="s">
        <v>469</v>
      </c>
    </row>
    <row r="5" spans="1:10" ht="15.75">
      <c r="A5" s="70">
        <v>1</v>
      </c>
      <c r="B5" s="67" t="s">
        <v>84</v>
      </c>
      <c r="C5" s="69" t="s">
        <v>479</v>
      </c>
      <c r="D5" s="72" t="s">
        <v>58</v>
      </c>
      <c r="E5" s="69" t="s">
        <v>480</v>
      </c>
      <c r="F5" s="73">
        <v>47.4</v>
      </c>
      <c r="G5" s="84">
        <f t="shared" si="0"/>
        <v>56</v>
      </c>
      <c r="H5" s="68">
        <f t="shared" si="1"/>
        <v>82.92307692307692</v>
      </c>
      <c r="I5" s="85">
        <f t="shared" si="2"/>
        <v>0.3246753246753247</v>
      </c>
      <c r="J5" s="69" t="s">
        <v>469</v>
      </c>
    </row>
    <row r="6" spans="1:10" ht="15.75">
      <c r="A6" s="70">
        <v>1</v>
      </c>
      <c r="B6" s="67" t="s">
        <v>84</v>
      </c>
      <c r="C6" s="69" t="s">
        <v>479</v>
      </c>
      <c r="D6" s="72" t="s">
        <v>57</v>
      </c>
      <c r="E6" s="69" t="s">
        <v>480</v>
      </c>
      <c r="F6" s="73">
        <v>58.2</v>
      </c>
      <c r="G6" s="84">
        <f t="shared" si="0"/>
        <v>69</v>
      </c>
      <c r="H6" s="68">
        <f t="shared" si="1"/>
        <v>99.53846153846153</v>
      </c>
      <c r="I6" s="85">
        <f t="shared" si="2"/>
        <v>0.3068006182380216</v>
      </c>
      <c r="J6" s="69" t="s">
        <v>469</v>
      </c>
    </row>
    <row r="7" spans="1:10" ht="15.75">
      <c r="A7" s="70">
        <v>3</v>
      </c>
      <c r="B7" s="67" t="s">
        <v>84</v>
      </c>
      <c r="C7" s="69" t="s">
        <v>479</v>
      </c>
      <c r="D7" s="72" t="s">
        <v>56</v>
      </c>
      <c r="E7" s="69" t="s">
        <v>480</v>
      </c>
      <c r="F7" s="73">
        <v>63</v>
      </c>
      <c r="G7" s="84">
        <f t="shared" si="0"/>
        <v>75</v>
      </c>
      <c r="H7" s="68">
        <f t="shared" si="1"/>
        <v>106.92307692307692</v>
      </c>
      <c r="I7" s="85">
        <f t="shared" si="2"/>
        <v>0.2985611510791367</v>
      </c>
      <c r="J7" s="69" t="s">
        <v>469</v>
      </c>
    </row>
    <row r="8" spans="1:10" ht="15.75">
      <c r="A8" s="70">
        <v>3</v>
      </c>
      <c r="B8" s="67" t="s">
        <v>84</v>
      </c>
      <c r="C8" s="69" t="s">
        <v>479</v>
      </c>
      <c r="D8" s="72" t="s">
        <v>55</v>
      </c>
      <c r="E8" s="69" t="s">
        <v>481</v>
      </c>
      <c r="F8" s="73">
        <v>34.2</v>
      </c>
      <c r="G8" s="84">
        <f t="shared" si="0"/>
        <v>41</v>
      </c>
      <c r="H8" s="68">
        <f t="shared" si="1"/>
        <v>62.61538461538462</v>
      </c>
      <c r="I8" s="85">
        <f t="shared" si="2"/>
        <v>0.3452088452088452</v>
      </c>
      <c r="J8" s="69" t="s">
        <v>469</v>
      </c>
    </row>
    <row r="9" spans="1:10" ht="15.75">
      <c r="A9" s="70">
        <v>2</v>
      </c>
      <c r="B9" s="67" t="s">
        <v>84</v>
      </c>
      <c r="C9" s="69" t="s">
        <v>479</v>
      </c>
      <c r="D9" s="72" t="s">
        <v>54</v>
      </c>
      <c r="E9" s="69" t="s">
        <v>481</v>
      </c>
      <c r="F9" s="73">
        <v>34.2</v>
      </c>
      <c r="G9" s="84">
        <f t="shared" si="0"/>
        <v>41</v>
      </c>
      <c r="H9" s="68">
        <f t="shared" si="1"/>
        <v>62.61538461538462</v>
      </c>
      <c r="I9" s="85">
        <f t="shared" si="2"/>
        <v>0.3452088452088452</v>
      </c>
      <c r="J9" s="69" t="s">
        <v>469</v>
      </c>
    </row>
    <row r="10" spans="1:10" ht="15.75">
      <c r="A10" s="70">
        <v>1</v>
      </c>
      <c r="B10" s="67" t="s">
        <v>84</v>
      </c>
      <c r="C10" s="69" t="s">
        <v>479</v>
      </c>
      <c r="D10" s="72" t="s">
        <v>53</v>
      </c>
      <c r="E10" s="69" t="s">
        <v>481</v>
      </c>
      <c r="F10" s="73">
        <v>38.99</v>
      </c>
      <c r="G10" s="84">
        <f t="shared" si="0"/>
        <v>46</v>
      </c>
      <c r="H10" s="68">
        <f t="shared" si="1"/>
        <v>69.98461538461538</v>
      </c>
      <c r="I10" s="85">
        <f t="shared" si="2"/>
        <v>0.342712684106397</v>
      </c>
      <c r="J10" s="69" t="s">
        <v>469</v>
      </c>
    </row>
    <row r="11" spans="1:9" ht="15.75">
      <c r="A11" s="70"/>
      <c r="B11" s="67"/>
      <c r="D11" s="72"/>
      <c r="F11" s="73"/>
      <c r="I11" s="83"/>
    </row>
    <row r="12" spans="1:9" ht="15.75">
      <c r="A12" s="70"/>
      <c r="B12" s="67"/>
      <c r="D12" s="72"/>
      <c r="F12" s="73"/>
      <c r="I12" s="83"/>
    </row>
    <row r="13" spans="1:6" ht="16.5" thickBot="1">
      <c r="A13" s="70"/>
      <c r="B13" s="74"/>
      <c r="D13" s="72"/>
      <c r="F13" s="73"/>
    </row>
    <row r="14" spans="2:3" ht="20.25" thickTop="1">
      <c r="B14" s="77" t="s">
        <v>485</v>
      </c>
      <c r="C14" s="78"/>
    </row>
    <row r="15" spans="2:3" ht="19.5">
      <c r="B15" s="79" t="s">
        <v>486</v>
      </c>
      <c r="C15" s="80"/>
    </row>
    <row r="16" spans="2:3" ht="19.5">
      <c r="B16" s="79" t="s">
        <v>487</v>
      </c>
      <c r="C16" s="80"/>
    </row>
    <row r="17" spans="2:3" ht="20.25" thickBot="1">
      <c r="B17" s="81" t="s">
        <v>488</v>
      </c>
      <c r="C17" s="82"/>
    </row>
    <row r="18" ht="17.25" thickBot="1" thickTop="1"/>
    <row r="19" spans="2:3" ht="20.25" thickTop="1">
      <c r="B19" s="77" t="s">
        <v>489</v>
      </c>
      <c r="C19" s="78"/>
    </row>
    <row r="20" spans="2:3" ht="19.5">
      <c r="B20" s="79" t="s">
        <v>484</v>
      </c>
      <c r="C20" s="80"/>
    </row>
    <row r="21" spans="2:3" ht="19.5">
      <c r="B21" s="79" t="s">
        <v>483</v>
      </c>
      <c r="C21" s="80"/>
    </row>
    <row r="22" spans="2:3" ht="20.25" thickBot="1">
      <c r="B22" s="81" t="s">
        <v>490</v>
      </c>
      <c r="C22" s="82"/>
    </row>
    <row r="23" ht="16.5" thickTop="1"/>
    <row r="34" ht="15.75">
      <c r="F34" s="73"/>
    </row>
    <row r="35" ht="15.75">
      <c r="F35" s="73"/>
    </row>
    <row r="230" spans="1:6" ht="15.75">
      <c r="A230" s="70"/>
      <c r="B230" s="74"/>
      <c r="D230" s="76"/>
      <c r="F230" s="73"/>
    </row>
    <row r="231" spans="1:6" ht="15.75">
      <c r="A231" s="70"/>
      <c r="B231" s="74"/>
      <c r="D231" s="76"/>
      <c r="F231" s="73"/>
    </row>
  </sheetData>
  <sheetProtection password="C7CE" sheet="1"/>
  <mergeCells count="1">
    <mergeCell ref="A2:J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LeRoux, jason@electromate.com</dc:creator>
  <cp:keywords/>
  <dc:description/>
  <cp:lastModifiedBy>Warren Osak</cp:lastModifiedBy>
  <cp:lastPrinted>2007-05-10T20:59:30Z</cp:lastPrinted>
  <dcterms:created xsi:type="dcterms:W3CDTF">2006-06-12T16:32:10Z</dcterms:created>
  <dcterms:modified xsi:type="dcterms:W3CDTF">2018-07-19T16:04:20Z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